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rge\Desktop\subir\falta subir\Nueva carpeta\"/>
    </mc:Choice>
  </mc:AlternateContent>
  <workbookProtection workbookPassword="CF1B" lockStructure="1"/>
  <bookViews>
    <workbookView xWindow="240" yWindow="195" windowWidth="20115" windowHeight="8190" tabRatio="579"/>
  </bookViews>
  <sheets>
    <sheet name="INSTRUCTIVO" sheetId="4" r:id="rId1"/>
    <sheet name="CALCULO CUOTA FIJA CAPITAL" sheetId="2" r:id="rId2"/>
    <sheet name="CALCULO CUOTA VARIABLE CAPITAL" sheetId="1" r:id="rId3"/>
  </sheets>
  <calcPr calcId="162913"/>
</workbook>
</file>

<file path=xl/calcChain.xml><?xml version="1.0" encoding="utf-8"?>
<calcChain xmlns="http://schemas.openxmlformats.org/spreadsheetml/2006/main">
  <c r="H5" i="1" l="1"/>
  <c r="G5" i="1"/>
  <c r="H8" i="2"/>
  <c r="J8" i="2"/>
  <c r="K8" i="2" s="1"/>
  <c r="K9" i="2" s="1"/>
  <c r="E11" i="2"/>
  <c r="D13" i="2"/>
  <c r="I13" i="2"/>
  <c r="I14" i="2"/>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H16" i="1"/>
  <c r="J16" i="1"/>
  <c r="K16" i="1" s="1"/>
  <c r="K17" i="1" s="1"/>
  <c r="E19" i="1"/>
  <c r="D21" i="1"/>
  <c r="D22" i="1"/>
  <c r="D23" i="1"/>
  <c r="D24" i="1"/>
  <c r="D25" i="1"/>
  <c r="D26" i="1"/>
  <c r="D27" i="1"/>
  <c r="D28" i="1" s="1"/>
  <c r="D29" i="1"/>
  <c r="D30" i="1" l="1"/>
  <c r="J24" i="1"/>
  <c r="E24" i="1" s="1"/>
  <c r="F24" i="1" s="1"/>
  <c r="K10" i="2"/>
  <c r="L10" i="2" s="1"/>
  <c r="K11" i="2"/>
  <c r="K12" i="2" s="1"/>
  <c r="L12" i="2" s="1"/>
  <c r="F11" i="2" s="1"/>
  <c r="K5" i="2"/>
  <c r="K6" i="2" s="1"/>
  <c r="L6" i="2" s="1"/>
  <c r="H9" i="2" s="1"/>
  <c r="J28" i="1"/>
  <c r="E28" i="1" s="1"/>
  <c r="F28" i="1" s="1"/>
  <c r="K18" i="1"/>
  <c r="L18" i="1" s="1"/>
  <c r="K19" i="1"/>
  <c r="K20" i="1" s="1"/>
  <c r="K13" i="1"/>
  <c r="K14" i="1" s="1"/>
  <c r="J13" i="2"/>
  <c r="E13" i="2" s="1"/>
  <c r="C13" i="2"/>
  <c r="L20" i="1" l="1"/>
  <c r="F19" i="1" s="1"/>
  <c r="J23" i="1"/>
  <c r="E23" i="1" s="1"/>
  <c r="F23" i="1" s="1"/>
  <c r="J22" i="1"/>
  <c r="E22" i="1" s="1"/>
  <c r="F22" i="1" s="1"/>
  <c r="J26" i="1"/>
  <c r="E26" i="1" s="1"/>
  <c r="F26" i="1" s="1"/>
  <c r="D14" i="2"/>
  <c r="B13" i="2"/>
  <c r="F13" i="2"/>
  <c r="J29" i="1"/>
  <c r="E29" i="1" s="1"/>
  <c r="F29" i="1" s="1"/>
  <c r="L14" i="1"/>
  <c r="H17" i="1" s="1"/>
  <c r="J21" i="1"/>
  <c r="J27" i="1"/>
  <c r="E27" i="1" s="1"/>
  <c r="F27" i="1" s="1"/>
  <c r="J25" i="1"/>
  <c r="E25" i="1" s="1"/>
  <c r="F25" i="1" s="1"/>
  <c r="D31" i="1"/>
  <c r="J30" i="1"/>
  <c r="E30" i="1" s="1"/>
  <c r="F30" i="1" s="1"/>
  <c r="J31" i="1" l="1"/>
  <c r="E31" i="1" s="1"/>
  <c r="F31" i="1" s="1"/>
  <c r="D32" i="1"/>
  <c r="E21" i="1"/>
  <c r="J14" i="2"/>
  <c r="E14" i="2" s="1"/>
  <c r="C14" i="2"/>
  <c r="D33" i="1" l="1"/>
  <c r="J32" i="1"/>
  <c r="D15" i="2"/>
  <c r="B14" i="2"/>
  <c r="F14" i="2"/>
  <c r="F21" i="1"/>
  <c r="C15" i="2" l="1"/>
  <c r="J15" i="2"/>
  <c r="E15" i="2" s="1"/>
  <c r="E32" i="1"/>
  <c r="D34" i="1"/>
  <c r="J33" i="1"/>
  <c r="E33" i="1" s="1"/>
  <c r="F33" i="1" s="1"/>
  <c r="F32" i="1" l="1"/>
  <c r="D35" i="1"/>
  <c r="J34" i="1"/>
  <c r="E34" i="1" s="1"/>
  <c r="F34" i="1" s="1"/>
  <c r="D16" i="2"/>
  <c r="F15" i="2"/>
  <c r="B15" i="2"/>
  <c r="D36" i="1" l="1"/>
  <c r="J35" i="1"/>
  <c r="J16" i="2"/>
  <c r="E16" i="2" s="1"/>
  <c r="C16" i="2"/>
  <c r="E35" i="1" l="1"/>
  <c r="F16" i="2"/>
  <c r="B16" i="2"/>
  <c r="D17" i="2"/>
  <c r="D37" i="1"/>
  <c r="J36" i="1"/>
  <c r="E36" i="1" s="1"/>
  <c r="F36" i="1" s="1"/>
  <c r="D38" i="1" l="1"/>
  <c r="J37" i="1"/>
  <c r="E37" i="1" s="1"/>
  <c r="F37" i="1" s="1"/>
  <c r="J17" i="2"/>
  <c r="E17" i="2" s="1"/>
  <c r="C17" i="2"/>
  <c r="F35" i="1"/>
  <c r="D18" i="2" l="1"/>
  <c r="B17" i="2"/>
  <c r="F17" i="2"/>
  <c r="D39" i="1"/>
  <c r="J38" i="1"/>
  <c r="E38" i="1" s="1"/>
  <c r="D40" i="1" l="1"/>
  <c r="J39" i="1"/>
  <c r="E39" i="1" s="1"/>
  <c r="F39" i="1" s="1"/>
  <c r="F38" i="1"/>
  <c r="J18" i="2"/>
  <c r="E18" i="2" s="1"/>
  <c r="C18" i="2"/>
  <c r="D19" i="2" l="1"/>
  <c r="B18" i="2"/>
  <c r="F18" i="2"/>
  <c r="D41" i="1"/>
  <c r="J40" i="1"/>
  <c r="E40" i="1" s="1"/>
  <c r="F40" i="1" s="1"/>
  <c r="D42" i="1" l="1"/>
  <c r="J41" i="1"/>
  <c r="E41" i="1" s="1"/>
  <c r="F41" i="1" s="1"/>
  <c r="C19" i="2"/>
  <c r="J19" i="2"/>
  <c r="E19" i="2" s="1"/>
  <c r="F19" i="2" l="1"/>
  <c r="D20" i="2"/>
  <c r="B19" i="2"/>
  <c r="D43" i="1"/>
  <c r="J42" i="1"/>
  <c r="E42" i="1" s="1"/>
  <c r="F42" i="1" s="1"/>
  <c r="D44" i="1" l="1"/>
  <c r="J43" i="1"/>
  <c r="E43" i="1" s="1"/>
  <c r="F43" i="1" s="1"/>
  <c r="J20" i="2"/>
  <c r="E20" i="2" s="1"/>
  <c r="C20" i="2"/>
  <c r="B20" i="2" l="1"/>
  <c r="D21" i="2"/>
  <c r="F20" i="2"/>
  <c r="D45" i="1"/>
  <c r="J44" i="1"/>
  <c r="E44" i="1" s="1"/>
  <c r="F44" i="1" s="1"/>
  <c r="J45" i="1" l="1"/>
  <c r="E45" i="1" s="1"/>
  <c r="F45" i="1" s="1"/>
  <c r="D46" i="1"/>
  <c r="J21" i="2"/>
  <c r="E21" i="2" s="1"/>
  <c r="C21" i="2"/>
  <c r="B21" i="2" l="1"/>
  <c r="D22" i="2"/>
  <c r="F21" i="2"/>
  <c r="J46" i="1"/>
  <c r="E46" i="1" s="1"/>
  <c r="F46" i="1" s="1"/>
  <c r="D47" i="1"/>
  <c r="J47" i="1" l="1"/>
  <c r="E47" i="1" s="1"/>
  <c r="F47" i="1" s="1"/>
  <c r="D48" i="1"/>
  <c r="J22" i="2"/>
  <c r="E22" i="2" s="1"/>
  <c r="C22" i="2"/>
  <c r="D23" i="2" l="1"/>
  <c r="B22" i="2"/>
  <c r="F22" i="2"/>
  <c r="J48" i="1"/>
  <c r="E48" i="1" s="1"/>
  <c r="F48" i="1" s="1"/>
  <c r="D49" i="1"/>
  <c r="D50" i="1" l="1"/>
  <c r="J49" i="1"/>
  <c r="E49" i="1" s="1"/>
  <c r="F49" i="1" s="1"/>
  <c r="C23" i="2"/>
  <c r="J23" i="2"/>
  <c r="E23" i="2" s="1"/>
  <c r="F23" i="2" l="1"/>
  <c r="D24" i="2"/>
  <c r="B23" i="2"/>
  <c r="J50" i="1"/>
  <c r="E50" i="1" s="1"/>
  <c r="F50" i="1" s="1"/>
  <c r="D51" i="1"/>
  <c r="J24" i="2" l="1"/>
  <c r="E24" i="2" s="1"/>
  <c r="C24" i="2"/>
  <c r="D52" i="1"/>
  <c r="J51" i="1"/>
  <c r="E51" i="1" s="1"/>
  <c r="F51" i="1" s="1"/>
  <c r="D53" i="1" l="1"/>
  <c r="J52" i="1"/>
  <c r="E52" i="1" s="1"/>
  <c r="F52" i="1" s="1"/>
  <c r="B24" i="2"/>
  <c r="D25" i="2"/>
  <c r="F24" i="2"/>
  <c r="C25" i="2" l="1"/>
  <c r="J25" i="2"/>
  <c r="E25" i="2" s="1"/>
  <c r="J53" i="1"/>
  <c r="E53" i="1" s="1"/>
  <c r="F53" i="1" s="1"/>
  <c r="D54" i="1"/>
  <c r="J54" i="1" l="1"/>
  <c r="E54" i="1" s="1"/>
  <c r="F54" i="1" s="1"/>
  <c r="D55" i="1"/>
  <c r="B25" i="2"/>
  <c r="D26" i="2"/>
  <c r="F25" i="2"/>
  <c r="J26" i="2" l="1"/>
  <c r="E26" i="2" s="1"/>
  <c r="C26" i="2"/>
  <c r="J55" i="1"/>
  <c r="E55" i="1" s="1"/>
  <c r="F55" i="1" s="1"/>
  <c r="D56" i="1"/>
  <c r="J56" i="1" l="1"/>
  <c r="E56" i="1" s="1"/>
  <c r="F56" i="1" s="1"/>
  <c r="D57" i="1"/>
  <c r="F26" i="2"/>
  <c r="B26" i="2"/>
  <c r="D27" i="2"/>
  <c r="C27" i="2" l="1"/>
  <c r="J27" i="2"/>
  <c r="E27" i="2" s="1"/>
  <c r="J57" i="1"/>
  <c r="E57" i="1" s="1"/>
  <c r="F57" i="1" s="1"/>
  <c r="D58" i="1"/>
  <c r="J58" i="1" l="1"/>
  <c r="E58" i="1" s="1"/>
  <c r="F58" i="1" s="1"/>
  <c r="D59" i="1"/>
  <c r="B27" i="2"/>
  <c r="D28" i="2"/>
  <c r="F27" i="2"/>
  <c r="J28" i="2" l="1"/>
  <c r="E28" i="2" s="1"/>
  <c r="C28" i="2"/>
  <c r="D60" i="1"/>
  <c r="J59" i="1"/>
  <c r="E59" i="1" s="1"/>
  <c r="F59" i="1" s="1"/>
  <c r="J60" i="1" l="1"/>
  <c r="E60" i="1" s="1"/>
  <c r="F60" i="1" s="1"/>
  <c r="D61" i="1"/>
  <c r="F28" i="2"/>
  <c r="B28" i="2"/>
  <c r="D29" i="2"/>
  <c r="J29" i="2" l="1"/>
  <c r="E29" i="2" s="1"/>
  <c r="C29" i="2"/>
  <c r="J61" i="1"/>
  <c r="E61" i="1" s="1"/>
  <c r="F61" i="1" s="1"/>
  <c r="D62" i="1"/>
  <c r="D63" i="1" l="1"/>
  <c r="J62" i="1"/>
  <c r="E62" i="1" s="1"/>
  <c r="F62" i="1" s="1"/>
  <c r="B29" i="2"/>
  <c r="F29" i="2"/>
  <c r="D30" i="2"/>
  <c r="J30" i="2" l="1"/>
  <c r="E30" i="2" s="1"/>
  <c r="C30" i="2"/>
  <c r="D64" i="1"/>
  <c r="J63" i="1"/>
  <c r="E63" i="1" s="1"/>
  <c r="F63" i="1" s="1"/>
  <c r="J64" i="1" l="1"/>
  <c r="E64" i="1" s="1"/>
  <c r="F64" i="1" s="1"/>
  <c r="D65" i="1"/>
  <c r="F30" i="2"/>
  <c r="B30" i="2"/>
  <c r="D31" i="2"/>
  <c r="C31" i="2" l="1"/>
  <c r="J31" i="2"/>
  <c r="E31" i="2" s="1"/>
  <c r="D66" i="1"/>
  <c r="J65" i="1"/>
  <c r="E65" i="1" s="1"/>
  <c r="F65" i="1" s="1"/>
  <c r="D67" i="1" l="1"/>
  <c r="J66" i="1"/>
  <c r="E66" i="1" s="1"/>
  <c r="F66" i="1" s="1"/>
  <c r="F31" i="2"/>
  <c r="D32" i="2"/>
  <c r="B31" i="2"/>
  <c r="C32" i="2" l="1"/>
  <c r="J32" i="2"/>
  <c r="E32" i="2" s="1"/>
  <c r="D68" i="1"/>
  <c r="J67" i="1"/>
  <c r="E67" i="1" s="1"/>
  <c r="F67" i="1" s="1"/>
  <c r="D69" i="1" l="1"/>
  <c r="J68" i="1"/>
  <c r="E68" i="1" s="1"/>
  <c r="F68" i="1" s="1"/>
  <c r="B32" i="2"/>
  <c r="D33" i="2"/>
  <c r="F32" i="2"/>
  <c r="J33" i="2" l="1"/>
  <c r="E33" i="2" s="1"/>
  <c r="C33" i="2"/>
  <c r="J69" i="1"/>
  <c r="E69" i="1" s="1"/>
  <c r="F69" i="1" s="1"/>
  <c r="D70" i="1"/>
  <c r="J70" i="1" l="1"/>
  <c r="E70" i="1" s="1"/>
  <c r="F70" i="1" s="1"/>
  <c r="D71" i="1"/>
  <c r="B33" i="2"/>
  <c r="D34" i="2"/>
  <c r="F33" i="2"/>
  <c r="J34" i="2" l="1"/>
  <c r="E34" i="2" s="1"/>
  <c r="C34" i="2"/>
  <c r="D72" i="1"/>
  <c r="J71" i="1"/>
  <c r="E71" i="1" s="1"/>
  <c r="F71" i="1" s="1"/>
  <c r="J72" i="1" l="1"/>
  <c r="E72" i="1" s="1"/>
  <c r="F72" i="1" s="1"/>
  <c r="D73" i="1"/>
  <c r="F34" i="2"/>
  <c r="B34" i="2"/>
  <c r="D35" i="2"/>
  <c r="C35" i="2" l="1"/>
  <c r="J35" i="2"/>
  <c r="E35" i="2" s="1"/>
  <c r="D74" i="1"/>
  <c r="J73" i="1"/>
  <c r="E73" i="1" s="1"/>
  <c r="F73" i="1" s="1"/>
  <c r="D75" i="1" l="1"/>
  <c r="J74" i="1"/>
  <c r="E74" i="1" s="1"/>
  <c r="F74" i="1" s="1"/>
  <c r="D36" i="2"/>
  <c r="F35" i="2"/>
  <c r="B35" i="2"/>
  <c r="J36" i="2" l="1"/>
  <c r="E36" i="2" s="1"/>
  <c r="C36" i="2"/>
  <c r="D76" i="1"/>
  <c r="J75" i="1"/>
  <c r="E75" i="1" s="1"/>
  <c r="F75" i="1" s="1"/>
  <c r="D77" i="1" l="1"/>
  <c r="J76" i="1"/>
  <c r="E76" i="1" s="1"/>
  <c r="F76" i="1" s="1"/>
  <c r="B36" i="2"/>
  <c r="D37" i="2"/>
  <c r="F36" i="2"/>
  <c r="C37" i="2" l="1"/>
  <c r="J37" i="2"/>
  <c r="E37" i="2" s="1"/>
  <c r="D78" i="1"/>
  <c r="J77" i="1"/>
  <c r="E77" i="1" s="1"/>
  <c r="F77" i="1" s="1"/>
  <c r="D79" i="1" l="1"/>
  <c r="J78" i="1"/>
  <c r="E78" i="1" s="1"/>
  <c r="F78" i="1" s="1"/>
  <c r="B37" i="2"/>
  <c r="F37" i="2"/>
  <c r="D38" i="2"/>
  <c r="J38" i="2" l="1"/>
  <c r="E38" i="2" s="1"/>
  <c r="C38" i="2"/>
  <c r="J79" i="1"/>
  <c r="E79" i="1" s="1"/>
  <c r="F79" i="1" s="1"/>
  <c r="D80" i="1"/>
  <c r="J80" i="1" s="1"/>
  <c r="E80" i="1" l="1"/>
  <c r="H21" i="1"/>
  <c r="F38" i="2"/>
  <c r="B38" i="2"/>
  <c r="D39" i="2"/>
  <c r="C39" i="2" l="1"/>
  <c r="J39" i="2"/>
  <c r="E39" i="2" s="1"/>
  <c r="F80" i="1"/>
  <c r="F82" i="1" s="1"/>
  <c r="F18" i="1" s="1"/>
  <c r="G11" i="1" s="1"/>
  <c r="H11" i="1"/>
  <c r="F39" i="2" l="1"/>
  <c r="D40" i="2"/>
  <c r="B39" i="2"/>
  <c r="J40" i="2" l="1"/>
  <c r="E40" i="2" s="1"/>
  <c r="C40" i="2"/>
  <c r="B40" i="2" l="1"/>
  <c r="D41" i="2"/>
  <c r="F40" i="2"/>
  <c r="J41" i="2" l="1"/>
  <c r="E41" i="2" s="1"/>
  <c r="C41" i="2"/>
  <c r="B41" i="2" l="1"/>
  <c r="F41" i="2"/>
  <c r="D42" i="2"/>
  <c r="J42" i="2" l="1"/>
  <c r="E42" i="2" s="1"/>
  <c r="C42" i="2"/>
  <c r="D43" i="2" l="1"/>
  <c r="B42" i="2"/>
  <c r="F42" i="2"/>
  <c r="C43" i="2" l="1"/>
  <c r="J43" i="2"/>
  <c r="E43" i="2" s="1"/>
  <c r="D44" i="2" l="1"/>
  <c r="B43" i="2"/>
  <c r="F43" i="2"/>
  <c r="J44" i="2" l="1"/>
  <c r="E44" i="2" s="1"/>
  <c r="C44" i="2"/>
  <c r="B44" i="2" l="1"/>
  <c r="D45" i="2"/>
  <c r="F44" i="2"/>
  <c r="J45" i="2" l="1"/>
  <c r="E45" i="2" s="1"/>
  <c r="C45" i="2"/>
  <c r="B45" i="2" l="1"/>
  <c r="D46" i="2"/>
  <c r="F45" i="2"/>
  <c r="J46" i="2" l="1"/>
  <c r="E46" i="2" s="1"/>
  <c r="C46" i="2"/>
  <c r="D47" i="2" l="1"/>
  <c r="B46" i="2"/>
  <c r="F46" i="2"/>
  <c r="C47" i="2" l="1"/>
  <c r="J47" i="2"/>
  <c r="E47" i="2" s="1"/>
  <c r="D48" i="2" l="1"/>
  <c r="B47" i="2"/>
  <c r="F47" i="2"/>
  <c r="J48" i="2" l="1"/>
  <c r="E48" i="2" s="1"/>
  <c r="C48" i="2"/>
  <c r="B48" i="2" l="1"/>
  <c r="D49" i="2"/>
  <c r="F48" i="2"/>
  <c r="J49" i="2" l="1"/>
  <c r="E49" i="2" s="1"/>
  <c r="C49" i="2"/>
  <c r="B49" i="2" l="1"/>
  <c r="F49" i="2"/>
  <c r="D50" i="2"/>
  <c r="J50" i="2" l="1"/>
  <c r="E50" i="2" s="1"/>
  <c r="C50" i="2"/>
  <c r="D51" i="2" l="1"/>
  <c r="B50" i="2"/>
  <c r="F50" i="2"/>
  <c r="C51" i="2" l="1"/>
  <c r="J51" i="2"/>
  <c r="E51" i="2" s="1"/>
  <c r="D52" i="2" l="1"/>
  <c r="B51" i="2"/>
  <c r="F51" i="2"/>
  <c r="J52" i="2" l="1"/>
  <c r="E52" i="2" s="1"/>
  <c r="C52" i="2"/>
  <c r="B52" i="2" l="1"/>
  <c r="D53" i="2"/>
  <c r="F52" i="2"/>
  <c r="J53" i="2" l="1"/>
  <c r="E53" i="2" s="1"/>
  <c r="C53" i="2"/>
  <c r="B53" i="2" l="1"/>
  <c r="D54" i="2"/>
  <c r="F53" i="2"/>
  <c r="C54" i="2" l="1"/>
  <c r="J54" i="2"/>
  <c r="E54" i="2" s="1"/>
  <c r="D55" i="2" l="1"/>
  <c r="F54" i="2"/>
  <c r="B54" i="2"/>
  <c r="C55" i="2" l="1"/>
  <c r="J55" i="2"/>
  <c r="E55" i="2" s="1"/>
  <c r="B55" i="2" l="1"/>
  <c r="D56" i="2"/>
  <c r="F55" i="2"/>
  <c r="C56" i="2" l="1"/>
  <c r="J56" i="2"/>
  <c r="E56" i="2" s="1"/>
  <c r="D57" i="2" l="1"/>
  <c r="F56" i="2"/>
  <c r="B56" i="2"/>
  <c r="C57" i="2" l="1"/>
  <c r="J57" i="2"/>
  <c r="E57" i="2" s="1"/>
  <c r="F57" i="2" l="1"/>
  <c r="B57" i="2"/>
  <c r="D58" i="2"/>
  <c r="C58" i="2" l="1"/>
  <c r="J58" i="2"/>
  <c r="E58" i="2" s="1"/>
  <c r="B58" i="2" l="1"/>
  <c r="D59" i="2"/>
  <c r="F58" i="2"/>
  <c r="J59" i="2" l="1"/>
  <c r="E59" i="2" s="1"/>
  <c r="C59" i="2"/>
  <c r="B59" i="2" l="1"/>
  <c r="F59" i="2"/>
  <c r="D60" i="2"/>
  <c r="C60" i="2" l="1"/>
  <c r="J60" i="2"/>
  <c r="E60" i="2" s="1"/>
  <c r="D61" i="2" l="1"/>
  <c r="B60" i="2"/>
  <c r="F60" i="2"/>
  <c r="C61" i="2" l="1"/>
  <c r="J61" i="2"/>
  <c r="E61" i="2" s="1"/>
  <c r="B61" i="2" l="1"/>
  <c r="D62" i="2"/>
  <c r="F61" i="2"/>
  <c r="J62" i="2" l="1"/>
  <c r="E62" i="2" s="1"/>
  <c r="C62" i="2"/>
  <c r="F62" i="2" l="1"/>
  <c r="D63" i="2"/>
  <c r="B62" i="2"/>
  <c r="J63" i="2" l="1"/>
  <c r="E63" i="2" s="1"/>
  <c r="C63" i="2"/>
  <c r="D64" i="2" l="1"/>
  <c r="F63" i="2"/>
  <c r="B63" i="2"/>
  <c r="C64" i="2" l="1"/>
  <c r="J64" i="2"/>
  <c r="E64" i="2" s="1"/>
  <c r="D65" i="2" l="1"/>
  <c r="B64" i="2"/>
  <c r="F64" i="2"/>
  <c r="C65" i="2" l="1"/>
  <c r="J65" i="2"/>
  <c r="E65" i="2" s="1"/>
  <c r="F65" i="2" l="1"/>
  <c r="B65" i="2"/>
  <c r="D66" i="2"/>
  <c r="J66" i="2" l="1"/>
  <c r="E66" i="2" s="1"/>
  <c r="C66" i="2"/>
  <c r="D67" i="2" l="1"/>
  <c r="F66" i="2"/>
  <c r="B66" i="2"/>
  <c r="J67" i="2" l="1"/>
  <c r="E67" i="2" s="1"/>
  <c r="C67" i="2"/>
  <c r="D68" i="2" l="1"/>
  <c r="B67" i="2"/>
  <c r="F67" i="2"/>
  <c r="C68" i="2" l="1"/>
  <c r="J68" i="2"/>
  <c r="E68" i="2" s="1"/>
  <c r="D69" i="2" l="1"/>
  <c r="B68" i="2"/>
  <c r="F68" i="2"/>
  <c r="C69" i="2" l="1"/>
  <c r="J69" i="2"/>
  <c r="E69" i="2" s="1"/>
  <c r="F69" i="2" l="1"/>
  <c r="D70" i="2"/>
  <c r="B69" i="2"/>
  <c r="C70" i="2" l="1"/>
  <c r="J70" i="2"/>
  <c r="E70" i="2" s="1"/>
  <c r="D71" i="2" l="1"/>
  <c r="B70" i="2"/>
  <c r="F70" i="2"/>
  <c r="J71" i="2" l="1"/>
  <c r="E71" i="2" s="1"/>
  <c r="C71" i="2"/>
  <c r="D72" i="2" l="1"/>
  <c r="F71" i="2"/>
  <c r="B71" i="2"/>
  <c r="C72" i="2" l="1"/>
  <c r="J72" i="2"/>
  <c r="E72" i="2" s="1"/>
  <c r="F10" i="2" s="1"/>
  <c r="B72" i="2" l="1"/>
  <c r="F72" i="2"/>
  <c r="F74" i="2" s="1"/>
</calcChain>
</file>

<file path=xl/sharedStrings.xml><?xml version="1.0" encoding="utf-8"?>
<sst xmlns="http://schemas.openxmlformats.org/spreadsheetml/2006/main" count="79" uniqueCount="53">
  <si>
    <t>TOTAL FINANCIADO</t>
  </si>
  <si>
    <t>TEP</t>
  </si>
  <si>
    <t>total intereres</t>
  </si>
  <si>
    <t>CUOTA TOTAL A PAGAR</t>
  </si>
  <si>
    <t>SALDO DE CAPITAL</t>
  </si>
  <si>
    <t>CUOTA DE CAPITAL</t>
  </si>
  <si>
    <t>CUOTA NUMERO</t>
  </si>
  <si>
    <t>CALCULAR</t>
  </si>
  <si>
    <t>TASA EFECTIVA DEL PERIODO (TEP): MESES</t>
  </si>
  <si>
    <t>TEM</t>
  </si>
  <si>
    <t>TOTAL DE INTERESES GENERADOS EN EL PROCESO DE AMORTIZACION</t>
  </si>
  <si>
    <t xml:space="preserve"> ES DE </t>
  </si>
  <si>
    <t>INDICAR LA CANTIDAD DE MESES DESDE EL CONTRATO AL PRIMER VENCIMIENTO</t>
  </si>
  <si>
    <t>MESES</t>
  </si>
  <si>
    <t xml:space="preserve">LA TASA EFECTIVA EN </t>
  </si>
  <si>
    <t xml:space="preserve">TASA EFECTIVA ANUAL (TEA) </t>
  </si>
  <si>
    <t>INDICAR PERIODO  ( cada cuantos meses son  las cuotas) - Ej: trimestrales 3-</t>
  </si>
  <si>
    <t>menos uno</t>
  </si>
  <si>
    <t>ajuste primera</t>
  </si>
  <si>
    <t>CAPITAL</t>
  </si>
  <si>
    <t>CUOT. RESTANTES</t>
  </si>
  <si>
    <t>INTERES CORRESPONDIENTE A</t>
  </si>
  <si>
    <t xml:space="preserve">TOTAL DE INTERESES GENERADOS EN EL PROCESO DE AMORTIZACION    </t>
  </si>
  <si>
    <t>ES DE</t>
  </si>
  <si>
    <t>LA TASA EFECTIVA EN</t>
  </si>
  <si>
    <t>TASA EFECTIVA ANUAL (TEA)</t>
  </si>
  <si>
    <r>
      <t xml:space="preserve">INDICAR PERIODO </t>
    </r>
    <r>
      <rPr>
        <b/>
        <sz val="14"/>
        <color indexed="8"/>
        <rFont val="Calibri"/>
      </rPr>
      <t>( cada cuantos meses son  las cuotas) - Ej: trimestrales 3-</t>
    </r>
  </si>
  <si>
    <t>CANTIDAD DE CUOTAS (máximo 60)</t>
  </si>
  <si>
    <t>A</t>
  </si>
  <si>
    <t>B</t>
  </si>
  <si>
    <t>C</t>
  </si>
  <si>
    <t>D</t>
  </si>
  <si>
    <t>E</t>
  </si>
  <si>
    <t>F</t>
  </si>
  <si>
    <t>G</t>
  </si>
  <si>
    <t>JORGE JULIO MACHADO GIACHERO</t>
  </si>
  <si>
    <t>ESCRIBANO PÚBLICO</t>
  </si>
  <si>
    <t xml:space="preserve">jm@estudionotarialmachado.com  </t>
  </si>
  <si>
    <t>CUOTA  VARIABLE  DE CAPITAL MAS INTERES COMPUESTO</t>
  </si>
  <si>
    <t>www.estudionotarialmachado.com</t>
  </si>
  <si>
    <t>INTERES CORRESPONDIENTE A LA  CUOTA</t>
  </si>
  <si>
    <t>CON AJUSTE DEL VENCIMIENTO DE LA PRIMERA CUOTA</t>
  </si>
  <si>
    <t xml:space="preserve">Interés calculado sobre los sucesivos saldos deudores </t>
  </si>
  <si>
    <t xml:space="preserve">CON AJUSTE DEL VENCIMIENTO DE LA PRIMERA CUOTA        </t>
  </si>
  <si>
    <r>
      <rPr>
        <b/>
        <sz val="11"/>
        <color indexed="8"/>
        <rFont val="Calibri"/>
      </rPr>
      <t xml:space="preserve">
</t>
    </r>
    <r>
      <rPr>
        <b/>
        <sz val="20"/>
        <color indexed="8"/>
        <rFont val="Calibri"/>
      </rPr>
      <t>CON AJUSTE DEL VENCIMIENTO DE  LA PRIMERA CUOTA</t>
    </r>
    <r>
      <rPr>
        <b/>
        <sz val="11"/>
        <color indexed="8"/>
        <rFont val="Calibri"/>
      </rPr>
      <t xml:space="preserve">
</t>
    </r>
    <r>
      <rPr>
        <b/>
        <sz val="20"/>
        <color indexed="8"/>
        <rFont val="Calibri"/>
        <family val="2"/>
      </rPr>
      <t xml:space="preserve">Interés calculado sobre los sucesivos saldos deudores </t>
    </r>
    <r>
      <rPr>
        <b/>
        <sz val="18"/>
        <color indexed="8"/>
        <rFont val="Calibri"/>
        <family val="2"/>
      </rPr>
      <t>www.estudionotarialmachado.com</t>
    </r>
  </si>
  <si>
    <t>JORGE JULIO MACHADO GIACHERO
ESCRIBANO PÚBLICO
jm@estudionotarialmachado.com 
CUOTA FIJA DE CAPITAL MAS INTERES COMPUESTO</t>
  </si>
  <si>
    <t>COMPROBACION</t>
  </si>
  <si>
    <t>SUMAS IGUALES</t>
  </si>
  <si>
    <t>CAPITAL INICIAL</t>
  </si>
  <si>
    <t>CAPITAL PAGO</t>
  </si>
  <si>
    <t>INTERES</t>
  </si>
  <si>
    <t>VERSION GAMMA II</t>
  </si>
  <si>
    <r>
      <t xml:space="preserve">VERSION GAMMA II
</t>
    </r>
    <r>
      <rPr>
        <b/>
        <sz val="22"/>
        <color indexed="8"/>
        <rFont val="Calibri"/>
        <family val="2"/>
      </rPr>
      <t>Interés calculado sobre los sucesivos saldos deudores</t>
    </r>
    <r>
      <rPr>
        <b/>
        <sz val="28"/>
        <color indexed="8"/>
        <rFont val="Calibri"/>
        <family val="2"/>
      </rPr>
      <t xml:space="preserve"> www.estudionotarialmachado.com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</si>
</sst>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000"/>
  </numFmts>
  <fonts count="44" x14ac:knownFonts="1">
    <font>
      <sz val="11"/>
      <color theme="1"/>
      <name val="Calibri"/>
      <family val="2"/>
      <scheme val="minor"/>
    </font>
    <font>
      <b/>
      <sz val="12"/>
      <color indexed="8"/>
      <name val="Calibri"/>
      <family val="2"/>
    </font>
    <font>
      <sz val="11"/>
      <name val="Calibri"/>
      <family val="2"/>
    </font>
    <font>
      <b/>
      <sz val="14"/>
      <color indexed="8"/>
      <name val="Calibri"/>
      <family val="2"/>
    </font>
    <font>
      <b/>
      <sz val="18"/>
      <name val="Calibri"/>
      <family val="2"/>
    </font>
    <font>
      <b/>
      <sz val="20"/>
      <name val="Calibri"/>
      <family val="2"/>
    </font>
    <font>
      <b/>
      <sz val="16"/>
      <color indexed="8"/>
      <name val="Calibri"/>
    </font>
    <font>
      <b/>
      <sz val="18"/>
      <color indexed="8"/>
      <name val="Calibri"/>
      <family val="2"/>
    </font>
    <font>
      <b/>
      <sz val="14"/>
      <color indexed="8"/>
      <name val="Calibri"/>
    </font>
    <font>
      <b/>
      <sz val="18"/>
      <color indexed="8"/>
      <name val="Calibri"/>
    </font>
    <font>
      <b/>
      <sz val="20"/>
      <color indexed="8"/>
      <name val="Calibri"/>
    </font>
    <font>
      <b/>
      <sz val="11"/>
      <color indexed="8"/>
      <name val="Calibri"/>
    </font>
    <font>
      <b/>
      <sz val="20"/>
      <color indexed="8"/>
      <name val="Calibri"/>
      <family val="2"/>
    </font>
    <font>
      <b/>
      <sz val="22"/>
      <name val="Calibri"/>
      <family val="2"/>
    </font>
    <font>
      <b/>
      <sz val="22"/>
      <color indexed="8"/>
      <name val="Calibri"/>
      <family val="2"/>
    </font>
    <font>
      <b/>
      <sz val="28"/>
      <color indexed="8"/>
      <name val="Calibri"/>
      <family val="2"/>
    </font>
    <font>
      <sz val="11"/>
      <color theme="0"/>
      <name val="Calibri"/>
      <family val="2"/>
      <scheme val="minor"/>
    </font>
    <font>
      <sz val="11"/>
      <color rgb="FFFF0000"/>
      <name val="Calibri"/>
      <family val="2"/>
      <scheme val="minor"/>
    </font>
    <font>
      <sz val="11"/>
      <name val="Calibri"/>
      <family val="2"/>
      <scheme val="minor"/>
    </font>
    <font>
      <b/>
      <sz val="14"/>
      <color theme="1"/>
      <name val="Calibri"/>
      <family val="2"/>
      <scheme val="minor"/>
    </font>
    <font>
      <b/>
      <sz val="12"/>
      <color theme="1"/>
      <name val="Calibri"/>
      <family val="2"/>
      <scheme val="minor"/>
    </font>
    <font>
      <b/>
      <sz val="20"/>
      <name val="Calibri"/>
      <family val="2"/>
      <scheme val="minor"/>
    </font>
    <font>
      <b/>
      <sz val="18"/>
      <color theme="1"/>
      <name val="Calibri"/>
      <family val="2"/>
      <scheme val="minor"/>
    </font>
    <font>
      <b/>
      <sz val="14"/>
      <name val="Calibri"/>
      <family val="2"/>
      <scheme val="minor"/>
    </font>
    <font>
      <b/>
      <sz val="12"/>
      <name val="Calibri"/>
      <family val="2"/>
      <scheme val="minor"/>
    </font>
    <font>
      <sz val="11"/>
      <color rgb="FFFF0000"/>
      <name val="Calibri"/>
      <family val="2"/>
    </font>
    <font>
      <b/>
      <sz val="14"/>
      <color rgb="FFFF0000"/>
      <name val="Calibri"/>
      <family val="2"/>
    </font>
    <font>
      <b/>
      <sz val="12"/>
      <color rgb="FFFF0000"/>
      <name val="Calibri"/>
      <family val="2"/>
    </font>
    <font>
      <b/>
      <sz val="22"/>
      <name val="Calibri"/>
      <family val="2"/>
      <scheme val="minor"/>
    </font>
    <font>
      <b/>
      <sz val="18"/>
      <name val="Calibri"/>
      <family val="2"/>
      <scheme val="minor"/>
    </font>
    <font>
      <b/>
      <sz val="16"/>
      <color theme="1"/>
      <name val="Calibri"/>
      <family val="2"/>
      <scheme val="minor"/>
    </font>
    <font>
      <sz val="20"/>
      <color theme="0"/>
      <name val="Calibri"/>
      <family val="2"/>
      <scheme val="minor"/>
    </font>
    <font>
      <sz val="26"/>
      <color theme="0"/>
      <name val="Calibri"/>
      <family val="2"/>
      <scheme val="minor"/>
    </font>
    <font>
      <sz val="11"/>
      <color theme="0"/>
      <name val="Calibri"/>
      <family val="2"/>
    </font>
    <font>
      <sz val="20"/>
      <color theme="0"/>
      <name val="Calibri"/>
      <family val="2"/>
    </font>
    <font>
      <sz val="26"/>
      <color theme="0"/>
      <name val="Calibri"/>
      <family val="2"/>
    </font>
    <font>
      <b/>
      <sz val="12"/>
      <color theme="0"/>
      <name val="Calibri"/>
      <family val="2"/>
    </font>
    <font>
      <b/>
      <sz val="16"/>
      <name val="Calibri"/>
      <family val="2"/>
      <scheme val="minor"/>
    </font>
    <font>
      <sz val="11"/>
      <color theme="3"/>
      <name val="Calibri"/>
      <family val="2"/>
      <scheme val="minor"/>
    </font>
    <font>
      <b/>
      <sz val="28"/>
      <color theme="1"/>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16"/>
      <color theme="1"/>
      <name val="Calibri"/>
      <family val="2"/>
      <scheme val="minor"/>
    </font>
  </fonts>
  <fills count="26">
    <fill>
      <patternFill patternType="none"/>
    </fill>
    <fill>
      <patternFill patternType="gray125"/>
    </fill>
    <fill>
      <patternFill patternType="solid">
        <fgColor indexed="10"/>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gradientFill degree="90">
        <stop position="0">
          <color theme="0"/>
        </stop>
        <stop position="0.5">
          <color theme="3" tint="0.59999389629810485"/>
        </stop>
        <stop position="1">
          <color theme="0"/>
        </stop>
      </gradient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0000"/>
      </patternFill>
    </fill>
    <fill>
      <patternFill patternType="solid">
        <fgColor rgb="FF00B0F0"/>
        <bgColor indexed="64"/>
      </patternFill>
    </fill>
    <fill>
      <patternFill patternType="solid">
        <fgColor rgb="FF6ABDF0"/>
        <bgColor indexed="64"/>
      </patternFill>
    </fill>
    <fill>
      <patternFill patternType="solid">
        <fgColor rgb="FF85D5A0"/>
        <bgColor indexed="64"/>
      </patternFill>
    </fill>
    <fill>
      <patternFill patternType="solid">
        <fgColor theme="3"/>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3" tint="0.79998168889431442"/>
        <bgColor indexed="65"/>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3" tint="0.39994506668294322"/>
        <bgColor indexed="64"/>
      </patternFill>
    </fill>
    <fill>
      <patternFill patternType="solid">
        <fgColor theme="4" tint="-0.2499465926084170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double">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s>
  <cellStyleXfs count="1">
    <xf numFmtId="0" fontId="0" fillId="0" borderId="0"/>
  </cellStyleXfs>
  <cellXfs count="154">
    <xf numFmtId="0" fontId="0" fillId="0" borderId="0" xfId="0"/>
    <xf numFmtId="0" fontId="0" fillId="0" borderId="0" xfId="0" applyAlignment="1">
      <alignment vertical="center"/>
    </xf>
    <xf numFmtId="0" fontId="18" fillId="0" borderId="0" xfId="0" applyFont="1"/>
    <xf numFmtId="0" fontId="17" fillId="0" borderId="0" xfId="0" applyFont="1"/>
    <xf numFmtId="2" fontId="19" fillId="9" borderId="1" xfId="0" applyNumberFormat="1" applyFont="1" applyFill="1" applyBorder="1"/>
    <xf numFmtId="0" fontId="19" fillId="9" borderId="1" xfId="0" applyFont="1" applyFill="1" applyBorder="1" applyAlignment="1">
      <alignment horizontal="right" vertical="center"/>
    </xf>
    <xf numFmtId="0" fontId="0" fillId="0" borderId="0" xfId="0" applyAlignment="1">
      <alignment horizontal="center" vertical="center"/>
    </xf>
    <xf numFmtId="0" fontId="16" fillId="0" borderId="0" xfId="0" applyFont="1"/>
    <xf numFmtId="2" fontId="20" fillId="0" borderId="1" xfId="0" applyNumberFormat="1" applyFont="1" applyBorder="1"/>
    <xf numFmtId="2" fontId="20" fillId="10" borderId="1" xfId="0" applyNumberFormat="1" applyFont="1" applyFill="1" applyBorder="1" applyProtection="1">
      <protection locked="0"/>
    </xf>
    <xf numFmtId="0" fontId="20" fillId="0" borderId="1" xfId="0" applyFont="1" applyBorder="1" applyAlignment="1">
      <alignment horizontal="center" vertical="center"/>
    </xf>
    <xf numFmtId="2" fontId="20" fillId="10" borderId="0" xfId="0" applyNumberFormat="1" applyFont="1" applyFill="1" applyProtection="1">
      <protection locked="0"/>
    </xf>
    <xf numFmtId="0" fontId="21" fillId="9" borderId="2" xfId="0" applyFont="1" applyFill="1" applyBorder="1" applyAlignment="1">
      <alignment vertical="center"/>
    </xf>
    <xf numFmtId="0" fontId="18" fillId="0" borderId="0" xfId="0" applyFont="1" applyBorder="1"/>
    <xf numFmtId="2" fontId="22" fillId="0" borderId="3" xfId="0" applyNumberFormat="1" applyFont="1" applyBorder="1"/>
    <xf numFmtId="10" fontId="23" fillId="11" borderId="4" xfId="0" applyNumberFormat="1" applyFont="1" applyFill="1" applyBorder="1" applyAlignment="1">
      <alignment vertical="top"/>
    </xf>
    <xf numFmtId="10" fontId="23" fillId="11" borderId="4" xfId="0" applyNumberFormat="1" applyFont="1" applyFill="1" applyBorder="1" applyAlignment="1">
      <alignment horizontal="center" vertical="top"/>
    </xf>
    <xf numFmtId="10" fontId="24" fillId="11" borderId="4" xfId="0" applyNumberFormat="1" applyFont="1" applyFill="1" applyBorder="1" applyAlignment="1">
      <alignment horizontal="right" vertical="top"/>
    </xf>
    <xf numFmtId="1" fontId="22" fillId="10" borderId="1" xfId="0" applyNumberFormat="1" applyFont="1" applyFill="1" applyBorder="1" applyProtection="1">
      <protection locked="0"/>
    </xf>
    <xf numFmtId="1" fontId="24" fillId="11" borderId="5" xfId="0" applyNumberFormat="1" applyFont="1" applyFill="1" applyBorder="1" applyAlignment="1">
      <alignment horizontal="center" vertical="center"/>
    </xf>
    <xf numFmtId="1" fontId="23" fillId="11" borderId="5" xfId="0" applyNumberFormat="1" applyFont="1" applyFill="1" applyBorder="1" applyAlignment="1">
      <alignment horizontal="center"/>
    </xf>
    <xf numFmtId="1" fontId="24" fillId="11" borderId="5" xfId="0" applyNumberFormat="1" applyFont="1" applyFill="1" applyBorder="1" applyAlignment="1">
      <alignment vertical="center"/>
    </xf>
    <xf numFmtId="10" fontId="22" fillId="10" borderId="1" xfId="0" applyNumberFormat="1" applyFont="1" applyFill="1" applyBorder="1" applyProtection="1">
      <protection locked="0"/>
    </xf>
    <xf numFmtId="0" fontId="18" fillId="0" borderId="0" xfId="0" applyFont="1" applyFill="1" applyBorder="1"/>
    <xf numFmtId="0" fontId="18" fillId="0" borderId="6" xfId="0" applyFont="1" applyFill="1" applyBorder="1"/>
    <xf numFmtId="0" fontId="18" fillId="0" borderId="7" xfId="0" applyFont="1" applyFill="1" applyBorder="1"/>
    <xf numFmtId="0" fontId="22" fillId="10" borderId="1" xfId="0" applyFont="1" applyFill="1" applyBorder="1" applyProtection="1">
      <protection locked="0"/>
    </xf>
    <xf numFmtId="0" fontId="18" fillId="0" borderId="0" xfId="0" applyFont="1" applyFill="1"/>
    <xf numFmtId="0" fontId="22" fillId="12" borderId="1" xfId="0" applyFont="1" applyFill="1" applyBorder="1" applyProtection="1"/>
    <xf numFmtId="0" fontId="2" fillId="0" borderId="0" xfId="0" applyFont="1"/>
    <xf numFmtId="0" fontId="25" fillId="0" borderId="0" xfId="0" applyFont="1"/>
    <xf numFmtId="2" fontId="26" fillId="3" borderId="0" xfId="0" applyNumberFormat="1" applyFont="1" applyFill="1" applyBorder="1"/>
    <xf numFmtId="2" fontId="3" fillId="3" borderId="1" xfId="0" applyNumberFormat="1" applyFont="1" applyFill="1" applyBorder="1"/>
    <xf numFmtId="0" fontId="3" fillId="3" borderId="1" xfId="0" applyFont="1" applyFill="1" applyBorder="1" applyAlignment="1">
      <alignment horizontal="right" vertical="center"/>
    </xf>
    <xf numFmtId="2" fontId="27" fillId="0" borderId="0" xfId="0" applyNumberFormat="1" applyFont="1" applyBorder="1"/>
    <xf numFmtId="0" fontId="25" fillId="0" borderId="0" xfId="0" applyFont="1" applyFill="1"/>
    <xf numFmtId="0" fontId="25" fillId="0" borderId="0" xfId="0" applyFont="1" applyBorder="1"/>
    <xf numFmtId="2" fontId="7" fillId="0" borderId="3" xfId="0" applyNumberFormat="1" applyFont="1" applyBorder="1"/>
    <xf numFmtId="1" fontId="26" fillId="5" borderId="4" xfId="0" applyNumberFormat="1" applyFont="1" applyFill="1" applyBorder="1" applyAlignment="1">
      <alignment vertical="center"/>
    </xf>
    <xf numFmtId="10" fontId="26" fillId="5" borderId="4" xfId="0" applyNumberFormat="1" applyFont="1" applyFill="1" applyBorder="1" applyAlignment="1">
      <alignment vertical="top"/>
    </xf>
    <xf numFmtId="0" fontId="26" fillId="5" borderId="4" xfId="0" applyFont="1" applyFill="1" applyBorder="1" applyAlignment="1">
      <alignment horizontal="right"/>
    </xf>
    <xf numFmtId="1" fontId="7" fillId="4" borderId="1" xfId="0" applyNumberFormat="1" applyFont="1" applyFill="1" applyBorder="1" applyProtection="1">
      <protection locked="0"/>
    </xf>
    <xf numFmtId="1" fontId="26" fillId="5" borderId="5" xfId="0" applyNumberFormat="1" applyFont="1" applyFill="1" applyBorder="1" applyAlignment="1">
      <alignment vertical="center"/>
    </xf>
    <xf numFmtId="1" fontId="26" fillId="5" borderId="5" xfId="0" applyNumberFormat="1" applyFont="1" applyFill="1" applyBorder="1" applyAlignment="1">
      <alignment horizontal="center" vertical="center"/>
    </xf>
    <xf numFmtId="0" fontId="26" fillId="5" borderId="5" xfId="0" applyFont="1" applyFill="1" applyBorder="1"/>
    <xf numFmtId="10" fontId="7" fillId="4" borderId="1" xfId="0" applyNumberFormat="1" applyFont="1" applyFill="1" applyBorder="1" applyProtection="1">
      <protection locked="0"/>
    </xf>
    <xf numFmtId="0" fontId="7" fillId="4" borderId="1" xfId="0" applyFont="1" applyFill="1" applyBorder="1" applyProtection="1">
      <protection locked="0"/>
    </xf>
    <xf numFmtId="0" fontId="13" fillId="2" borderId="1" xfId="0" applyFont="1" applyFill="1" applyBorder="1" applyAlignment="1" applyProtection="1">
      <alignment horizontal="center" vertical="center"/>
      <protection locked="0"/>
    </xf>
    <xf numFmtId="0" fontId="28" fillId="13" borderId="1" xfId="0" applyFont="1" applyFill="1" applyBorder="1" applyAlignment="1" applyProtection="1">
      <alignment horizontal="center" vertical="center"/>
      <protection locked="0"/>
    </xf>
    <xf numFmtId="10" fontId="29" fillId="0" borderId="1" xfId="0" applyNumberFormat="1" applyFont="1" applyFill="1" applyBorder="1" applyProtection="1"/>
    <xf numFmtId="0" fontId="29" fillId="0" borderId="0" xfId="0" applyFont="1" applyFill="1" applyBorder="1" applyProtection="1">
      <protection locked="0"/>
    </xf>
    <xf numFmtId="0" fontId="18" fillId="0" borderId="0" xfId="0" applyFont="1" applyProtection="1">
      <protection locked="0"/>
    </xf>
    <xf numFmtId="0" fontId="30" fillId="0" borderId="8" xfId="0" applyFont="1" applyBorder="1" applyAlignment="1">
      <alignment horizontal="center" vertical="center"/>
    </xf>
    <xf numFmtId="2" fontId="22" fillId="10" borderId="4" xfId="0" applyNumberFormat="1" applyFont="1" applyFill="1" applyBorder="1" applyProtection="1">
      <protection locked="0"/>
    </xf>
    <xf numFmtId="0" fontId="0" fillId="14" borderId="9" xfId="0" applyFill="1" applyBorder="1"/>
    <xf numFmtId="0" fontId="0" fillId="14" borderId="7" xfId="0" applyFill="1" applyBorder="1"/>
    <xf numFmtId="0" fontId="22" fillId="0" borderId="10" xfId="0" applyFont="1" applyBorder="1" applyAlignment="1">
      <alignment horizontal="center" vertical="center"/>
    </xf>
    <xf numFmtId="0" fontId="20" fillId="15" borderId="4" xfId="0" applyFont="1" applyFill="1" applyBorder="1" applyAlignment="1">
      <alignment horizontal="center" vertical="center"/>
    </xf>
    <xf numFmtId="0" fontId="1" fillId="15" borderId="4" xfId="0" applyFont="1" applyFill="1" applyBorder="1" applyAlignment="1">
      <alignment horizontal="center" vertical="center" wrapText="1"/>
    </xf>
    <xf numFmtId="0" fontId="16" fillId="0" borderId="0" xfId="0" applyFont="1" applyFill="1"/>
    <xf numFmtId="10" fontId="16" fillId="0" borderId="0" xfId="0" applyNumberFormat="1" applyFont="1"/>
    <xf numFmtId="165" fontId="16" fillId="0" borderId="0" xfId="0" applyNumberFormat="1" applyFont="1" applyFill="1" applyAlignment="1">
      <alignment horizontal="center"/>
    </xf>
    <xf numFmtId="165" fontId="16" fillId="0" borderId="0" xfId="0" applyNumberFormat="1" applyFont="1" applyFill="1"/>
    <xf numFmtId="0" fontId="31" fillId="0" borderId="0" xfId="0" applyFont="1" applyFill="1"/>
    <xf numFmtId="164" fontId="16" fillId="0" borderId="0" xfId="0" applyNumberFormat="1" applyFont="1" applyFill="1"/>
    <xf numFmtId="0" fontId="32" fillId="0" borderId="0" xfId="0" applyFont="1" applyFill="1" applyAlignment="1">
      <alignment horizontal="center" vertical="center"/>
    </xf>
    <xf numFmtId="0" fontId="16" fillId="0" borderId="0" xfId="0" applyFont="1" applyFill="1" applyBorder="1"/>
    <xf numFmtId="0" fontId="16" fillId="0" borderId="0" xfId="0" applyFont="1" applyAlignment="1">
      <alignment horizontal="center" vertical="center"/>
    </xf>
    <xf numFmtId="0" fontId="33" fillId="0" borderId="0" xfId="0" applyFont="1" applyFill="1"/>
    <xf numFmtId="0" fontId="33" fillId="0" borderId="0" xfId="0" applyFont="1"/>
    <xf numFmtId="10" fontId="33" fillId="0" borderId="0" xfId="0" applyNumberFormat="1" applyFont="1"/>
    <xf numFmtId="165" fontId="33" fillId="0" borderId="0" xfId="0" applyNumberFormat="1" applyFont="1" applyFill="1"/>
    <xf numFmtId="0" fontId="34" fillId="0" borderId="0" xfId="0" applyFont="1" applyFill="1"/>
    <xf numFmtId="164" fontId="33" fillId="0" borderId="0" xfId="0" applyNumberFormat="1" applyFont="1" applyFill="1"/>
    <xf numFmtId="0" fontId="35" fillId="0" borderId="0" xfId="0" applyFont="1" applyFill="1" applyAlignment="1">
      <alignment horizontal="center" vertical="center"/>
    </xf>
    <xf numFmtId="0" fontId="33" fillId="0" borderId="0" xfId="0" applyFont="1" applyAlignment="1">
      <alignment horizontal="center" vertical="center"/>
    </xf>
    <xf numFmtId="2" fontId="36" fillId="0" borderId="0" xfId="0" applyNumberFormat="1" applyFont="1" applyBorder="1"/>
    <xf numFmtId="0" fontId="0" fillId="0" borderId="7" xfId="0" applyBorder="1"/>
    <xf numFmtId="2" fontId="7" fillId="4" borderId="11" xfId="0" applyNumberFormat="1" applyFont="1" applyFill="1" applyBorder="1" applyProtection="1">
      <protection locked="0"/>
    </xf>
    <xf numFmtId="0" fontId="0" fillId="16" borderId="12" xfId="0" applyFill="1" applyBorder="1" applyAlignment="1"/>
    <xf numFmtId="0" fontId="30" fillId="0" borderId="13" xfId="0" applyFont="1" applyBorder="1" applyAlignment="1">
      <alignment horizontal="center" vertical="center"/>
    </xf>
    <xf numFmtId="0" fontId="37" fillId="0" borderId="8" xfId="0" applyFont="1" applyFill="1" applyBorder="1" applyAlignment="1">
      <alignment horizontal="center"/>
    </xf>
    <xf numFmtId="2" fontId="37" fillId="0" borderId="8" xfId="0" applyNumberFormat="1" applyFont="1" applyBorder="1" applyAlignment="1">
      <alignment horizontal="center" vertical="center"/>
    </xf>
    <xf numFmtId="0" fontId="30" fillId="0" borderId="8" xfId="0" applyFont="1" applyBorder="1" applyAlignment="1">
      <alignment horizontal="center"/>
    </xf>
    <xf numFmtId="2" fontId="30" fillId="0" borderId="8" xfId="0" applyNumberFormat="1" applyFont="1" applyBorder="1" applyAlignment="1">
      <alignment horizontal="center"/>
    </xf>
    <xf numFmtId="0" fontId="37" fillId="17" borderId="8" xfId="0" applyFont="1" applyFill="1" applyBorder="1"/>
    <xf numFmtId="0" fontId="0" fillId="17" borderId="0" xfId="0" applyFill="1"/>
    <xf numFmtId="0" fontId="18" fillId="17" borderId="0" xfId="0" applyFont="1" applyFill="1"/>
    <xf numFmtId="0" fontId="38" fillId="17" borderId="0" xfId="0" applyFont="1" applyFill="1"/>
    <xf numFmtId="0" fontId="1" fillId="0" borderId="0" xfId="0" applyFont="1" applyBorder="1" applyAlignment="1">
      <alignment horizontal="center" vertical="center"/>
    </xf>
    <xf numFmtId="2" fontId="1" fillId="0" borderId="0" xfId="0" applyNumberFormat="1" applyFont="1" applyBorder="1"/>
    <xf numFmtId="0" fontId="5" fillId="6" borderId="14" xfId="0" applyFont="1" applyFill="1" applyBorder="1" applyAlignment="1">
      <alignment horizontal="center"/>
    </xf>
    <xf numFmtId="10" fontId="4" fillId="0" borderId="15" xfId="0" applyNumberFormat="1" applyFont="1" applyFill="1" applyBorder="1" applyProtection="1"/>
    <xf numFmtId="0" fontId="1" fillId="7" borderId="1" xfId="0" applyFont="1" applyFill="1" applyBorder="1" applyAlignment="1">
      <alignment horizontal="center" vertical="center"/>
    </xf>
    <xf numFmtId="0" fontId="1" fillId="18" borderId="1" xfId="0" applyFont="1" applyFill="1" applyBorder="1" applyAlignment="1">
      <alignment horizontal="center" vertical="center" wrapText="1"/>
    </xf>
    <xf numFmtId="0" fontId="6" fillId="6" borderId="18" xfId="0" applyFont="1" applyFill="1" applyBorder="1" applyAlignment="1">
      <alignment horizontal="right"/>
    </xf>
    <xf numFmtId="0" fontId="0" fillId="6" borderId="8" xfId="0" applyFill="1" applyBorder="1" applyAlignment="1">
      <alignment horizontal="right"/>
    </xf>
    <xf numFmtId="0" fontId="0" fillId="6" borderId="14" xfId="0" applyFill="1" applyBorder="1" applyAlignment="1">
      <alignment horizontal="right"/>
    </xf>
    <xf numFmtId="0" fontId="6" fillId="8" borderId="12" xfId="0" applyFont="1" applyFill="1" applyBorder="1" applyAlignment="1">
      <alignment horizontal="right"/>
    </xf>
    <xf numFmtId="0" fontId="12" fillId="16" borderId="16" xfId="0" applyFont="1" applyFill="1" applyBorder="1" applyAlignment="1">
      <alignment horizontal="center" vertical="center" wrapText="1"/>
    </xf>
    <xf numFmtId="0" fontId="12" fillId="16" borderId="17" xfId="0" applyFont="1" applyFill="1" applyBorder="1" applyAlignment="1">
      <alignment horizontal="center" vertical="center" wrapText="1"/>
    </xf>
    <xf numFmtId="0" fontId="12" fillId="16" borderId="11" xfId="0" applyFont="1" applyFill="1" applyBorder="1" applyAlignment="1">
      <alignment horizontal="center" vertical="center" wrapText="1"/>
    </xf>
    <xf numFmtId="0" fontId="9" fillId="0" borderId="13" xfId="0" applyFont="1" applyBorder="1" applyAlignment="1">
      <alignment horizontal="right"/>
    </xf>
    <xf numFmtId="0" fontId="0" fillId="0" borderId="13" xfId="0" applyBorder="1" applyAlignment="1">
      <alignment horizontal="right"/>
    </xf>
    <xf numFmtId="0" fontId="9" fillId="6" borderId="18" xfId="0" applyFont="1" applyFill="1" applyBorder="1" applyAlignment="1">
      <alignment horizontal="right"/>
    </xf>
    <xf numFmtId="0" fontId="9" fillId="8" borderId="18" xfId="0" applyFont="1" applyFill="1" applyBorder="1" applyAlignment="1">
      <alignment horizontal="right"/>
    </xf>
    <xf numFmtId="0" fontId="0" fillId="8" borderId="8" xfId="0" applyFill="1" applyBorder="1" applyAlignment="1">
      <alignment horizontal="right"/>
    </xf>
    <xf numFmtId="0" fontId="39" fillId="19" borderId="0" xfId="0" applyFont="1" applyFill="1" applyAlignment="1">
      <alignment horizontal="center" wrapText="1"/>
    </xf>
    <xf numFmtId="0" fontId="39" fillId="19" borderId="0" xfId="0" applyFont="1" applyFill="1" applyAlignment="1">
      <alignment horizontal="center"/>
    </xf>
    <xf numFmtId="0" fontId="40" fillId="19" borderId="0" xfId="0" applyFont="1" applyFill="1" applyBorder="1" applyAlignment="1">
      <alignment horizontal="center" vertical="center" wrapText="1"/>
    </xf>
    <xf numFmtId="0" fontId="41" fillId="19" borderId="0" xfId="0" applyFont="1" applyFill="1" applyBorder="1" applyAlignment="1">
      <alignment horizontal="center" vertical="center"/>
    </xf>
    <xf numFmtId="0" fontId="41" fillId="19" borderId="19" xfId="0" applyFont="1" applyFill="1" applyBorder="1" applyAlignment="1">
      <alignment horizontal="center" vertical="center"/>
    </xf>
    <xf numFmtId="0" fontId="39" fillId="19" borderId="6" xfId="0" applyFont="1" applyFill="1" applyBorder="1" applyAlignment="1">
      <alignment horizontal="center" vertical="center" wrapText="1"/>
    </xf>
    <xf numFmtId="0" fontId="0" fillId="19" borderId="6" xfId="0" applyFill="1" applyBorder="1" applyAlignment="1">
      <alignment horizontal="center" vertical="center"/>
    </xf>
    <xf numFmtId="0" fontId="0" fillId="19" borderId="3" xfId="0" applyFill="1" applyBorder="1" applyAlignment="1">
      <alignment horizontal="center" vertical="center"/>
    </xf>
    <xf numFmtId="0" fontId="8" fillId="8" borderId="18" xfId="0" applyFont="1" applyFill="1" applyBorder="1" applyAlignment="1">
      <alignment horizontal="right"/>
    </xf>
    <xf numFmtId="0" fontId="37" fillId="0" borderId="8" xfId="0" applyFont="1" applyFill="1" applyBorder="1" applyAlignment="1">
      <alignment horizontal="center"/>
    </xf>
    <xf numFmtId="0" fontId="30" fillId="0" borderId="8" xfId="0" applyFont="1" applyBorder="1" applyAlignment="1">
      <alignment horizontal="center"/>
    </xf>
    <xf numFmtId="0" fontId="18" fillId="0" borderId="0" xfId="0" applyFont="1" applyFill="1" applyAlignment="1"/>
    <xf numFmtId="0" fontId="0" fillId="0" borderId="0" xfId="0" applyAlignment="1"/>
    <xf numFmtId="0" fontId="40" fillId="14" borderId="21" xfId="0" applyFont="1" applyFill="1" applyBorder="1" applyAlignment="1">
      <alignment horizontal="center" vertical="top"/>
    </xf>
    <xf numFmtId="0" fontId="0" fillId="14" borderId="21" xfId="0" applyFill="1" applyBorder="1" applyAlignment="1">
      <alignment horizontal="center" vertical="top"/>
    </xf>
    <xf numFmtId="0" fontId="0" fillId="14" borderId="22" xfId="0" applyFill="1" applyBorder="1" applyAlignment="1">
      <alignment horizontal="center" vertical="top"/>
    </xf>
    <xf numFmtId="0" fontId="0" fillId="14" borderId="0" xfId="0" applyFill="1" applyBorder="1" applyAlignment="1">
      <alignment horizontal="center" vertical="top"/>
    </xf>
    <xf numFmtId="0" fontId="22" fillId="14" borderId="0" xfId="0" applyFont="1" applyFill="1" applyBorder="1" applyAlignment="1">
      <alignment horizontal="center" vertical="center"/>
    </xf>
    <xf numFmtId="0" fontId="19" fillId="14" borderId="0" xfId="0" applyFont="1" applyFill="1" applyBorder="1" applyAlignment="1">
      <alignment horizontal="center" vertical="center"/>
    </xf>
    <xf numFmtId="0" fontId="40" fillId="14" borderId="0" xfId="0" applyFont="1" applyFill="1" applyBorder="1" applyAlignment="1">
      <alignment horizontal="center" vertical="center"/>
    </xf>
    <xf numFmtId="0" fontId="41" fillId="14" borderId="0" xfId="0" applyFont="1" applyFill="1" applyBorder="1" applyAlignment="1"/>
    <xf numFmtId="0" fontId="40" fillId="14" borderId="0" xfId="0" applyFont="1" applyFill="1" applyBorder="1" applyAlignment="1">
      <alignment horizontal="center" vertical="top"/>
    </xf>
    <xf numFmtId="0" fontId="41" fillId="14" borderId="0" xfId="0" applyFont="1" applyFill="1" applyBorder="1" applyAlignment="1">
      <alignment vertical="top"/>
    </xf>
    <xf numFmtId="0" fontId="40" fillId="14" borderId="7" xfId="0" applyFont="1" applyFill="1" applyBorder="1" applyAlignment="1">
      <alignment horizontal="center" vertical="center"/>
    </xf>
    <xf numFmtId="0" fontId="40" fillId="0" borderId="0" xfId="0" applyFont="1" applyAlignment="1">
      <alignment horizontal="center" vertical="center"/>
    </xf>
    <xf numFmtId="0" fontId="40" fillId="0" borderId="0" xfId="0" applyFont="1" applyBorder="1" applyAlignment="1">
      <alignment horizontal="center" vertical="center"/>
    </xf>
    <xf numFmtId="0" fontId="22" fillId="14" borderId="23" xfId="0" applyFont="1" applyFill="1" applyBorder="1" applyAlignment="1">
      <alignment horizontal="center" vertical="center"/>
    </xf>
    <xf numFmtId="2" fontId="37" fillId="0" borderId="8" xfId="0" applyNumberFormat="1" applyFont="1" applyBorder="1" applyAlignment="1">
      <alignment horizontal="center"/>
    </xf>
    <xf numFmtId="0" fontId="37" fillId="0" borderId="8" xfId="0" applyFont="1" applyBorder="1" applyAlignment="1">
      <alignment horizontal="center"/>
    </xf>
    <xf numFmtId="2" fontId="30" fillId="0" borderId="8" xfId="0" applyNumberFormat="1" applyFont="1" applyBorder="1" applyAlignment="1">
      <alignment horizontal="center"/>
    </xf>
    <xf numFmtId="0" fontId="22" fillId="20" borderId="20" xfId="0" applyFont="1" applyFill="1" applyBorder="1" applyAlignment="1">
      <alignment horizontal="right" vertical="center"/>
    </xf>
    <xf numFmtId="0" fontId="22" fillId="20" borderId="2" xfId="0" applyFont="1" applyFill="1" applyBorder="1" applyAlignment="1">
      <alignment horizontal="right" vertical="center"/>
    </xf>
    <xf numFmtId="0" fontId="42" fillId="0" borderId="6" xfId="0" applyFont="1" applyBorder="1" applyAlignment="1">
      <alignment horizontal="right" vertical="center"/>
    </xf>
    <xf numFmtId="0" fontId="42" fillId="0" borderId="3" xfId="0" applyFont="1" applyBorder="1" applyAlignment="1">
      <alignment horizontal="right" vertical="center"/>
    </xf>
    <xf numFmtId="0" fontId="19" fillId="21" borderId="20" xfId="0" applyFont="1" applyFill="1" applyBorder="1" applyAlignment="1"/>
    <xf numFmtId="0" fontId="19" fillId="21" borderId="2" xfId="0" applyFont="1" applyFill="1" applyBorder="1" applyAlignment="1"/>
    <xf numFmtId="0" fontId="30" fillId="22" borderId="20" xfId="0" applyFont="1" applyFill="1" applyBorder="1" applyAlignment="1">
      <alignment horizontal="right" vertical="center"/>
    </xf>
    <xf numFmtId="0" fontId="43" fillId="22" borderId="20" xfId="0" applyFont="1" applyFill="1" applyBorder="1" applyAlignment="1">
      <alignment horizontal="right" vertical="center"/>
    </xf>
    <xf numFmtId="0" fontId="43" fillId="22" borderId="2" xfId="0" applyFont="1" applyFill="1" applyBorder="1" applyAlignment="1">
      <alignment horizontal="right" vertical="center"/>
    </xf>
    <xf numFmtId="0" fontId="42" fillId="23" borderId="20" xfId="0" applyFont="1" applyFill="1" applyBorder="1" applyAlignment="1">
      <alignment horizontal="right" wrapText="1"/>
    </xf>
    <xf numFmtId="0" fontId="42" fillId="23" borderId="20" xfId="0" applyFont="1" applyFill="1" applyBorder="1" applyAlignment="1">
      <alignment horizontal="right"/>
    </xf>
    <xf numFmtId="0" fontId="42" fillId="23" borderId="2" xfId="0" applyFont="1" applyFill="1" applyBorder="1" applyAlignment="1">
      <alignment horizontal="right"/>
    </xf>
    <xf numFmtId="0" fontId="19" fillId="24" borderId="20" xfId="0" applyFont="1" applyFill="1" applyBorder="1" applyAlignment="1">
      <alignment horizontal="right" vertical="center" wrapText="1"/>
    </xf>
    <xf numFmtId="0" fontId="19" fillId="24" borderId="20" xfId="0" applyFont="1" applyFill="1" applyBorder="1" applyAlignment="1">
      <alignment horizontal="right" vertical="center"/>
    </xf>
    <xf numFmtId="0" fontId="19" fillId="24" borderId="2" xfId="0" applyFont="1" applyFill="1" applyBorder="1" applyAlignment="1">
      <alignment horizontal="right" vertical="center"/>
    </xf>
    <xf numFmtId="0" fontId="30" fillId="25" borderId="20" xfId="0" applyFont="1" applyFill="1" applyBorder="1" applyAlignment="1">
      <alignment horizontal="right" vertical="center"/>
    </xf>
    <xf numFmtId="0" fontId="30" fillId="25" borderId="2" xfId="0" applyFont="1" applyFill="1" applyBorder="1" applyAlignment="1">
      <alignment horizontal="right" vertical="center"/>
    </xf>
  </cellXfs>
  <cellStyles count="1">
    <cellStyle name="Normal" xfId="0" builtinId="0"/>
  </cellStyles>
  <dxfs count="7">
    <dxf>
      <font>
        <color theme="0"/>
      </font>
      <fill>
        <patternFill>
          <fgColor theme="0"/>
          <bgColor theme="0"/>
        </patternFill>
      </fill>
    </dxf>
    <dxf>
      <fill>
        <patternFill>
          <bgColor rgb="FFFFC7CE"/>
        </patternFill>
      </fill>
    </dxf>
    <dxf>
      <fill>
        <patternFill>
          <fgColor theme="5" tint="0.79998168889431442"/>
          <bgColor theme="5" tint="0.79998168889431442"/>
        </patternFill>
      </fill>
    </dxf>
    <dxf>
      <border>
        <left style="thin">
          <color rgb="FF9C0006"/>
        </left>
        <right style="thin">
          <color rgb="FF9C0006"/>
        </right>
        <top style="thin">
          <color rgb="FF9C0006"/>
        </top>
        <bottom style="thin">
          <color rgb="FF9C0006"/>
        </bottom>
      </border>
    </dxf>
    <dxf>
      <fill>
        <patternFill>
          <bgColor rgb="FFFFC7CE"/>
        </patternFill>
      </fill>
    </dxf>
    <dxf>
      <font>
        <color theme="0"/>
      </font>
      <fill>
        <patternFill>
          <fgColor theme="0"/>
        </patternFill>
      </fill>
    </dxf>
    <dxf>
      <font>
        <color theme="0"/>
      </font>
      <fill>
        <patternFill>
          <f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19047</xdr:rowOff>
    </xdr:from>
    <xdr:to>
      <xdr:col>14</xdr:col>
      <xdr:colOff>771525</xdr:colOff>
      <xdr:row>51</xdr:row>
      <xdr:rowOff>104775</xdr:rowOff>
    </xdr:to>
    <xdr:sp macro="" textlink="">
      <xdr:nvSpPr>
        <xdr:cNvPr id="2" name="1 CuadroTexto"/>
        <xdr:cNvSpPr txBox="1"/>
      </xdr:nvSpPr>
      <xdr:spPr>
        <a:xfrm>
          <a:off x="0" y="19047"/>
          <a:ext cx="11372850" cy="9801228"/>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ES" sz="2800" b="1" u="none">
              <a:solidFill>
                <a:schemeClr val="dk1"/>
              </a:solidFill>
              <a:latin typeface="+mn-lt"/>
              <a:ea typeface="+mn-ea"/>
              <a:cs typeface="+mn-cs"/>
            </a:rPr>
            <a:t>INSTRUCTIVO CUOTA FIJA Y VARIABLE VERSION GAMMA II</a:t>
          </a:r>
        </a:p>
        <a:p>
          <a:r>
            <a:rPr lang="es-ES" sz="1800" b="1" u="none">
              <a:solidFill>
                <a:schemeClr val="dk1"/>
              </a:solidFill>
              <a:latin typeface="+mn-lt"/>
              <a:ea typeface="+mn-ea"/>
              <a:cs typeface="+mn-cs"/>
            </a:rPr>
            <a:t>A)  </a:t>
          </a:r>
          <a:r>
            <a:rPr lang="es-ES" sz="1800" b="1" u="sng">
              <a:solidFill>
                <a:schemeClr val="dk1"/>
              </a:solidFill>
              <a:latin typeface="+mn-lt"/>
              <a:ea typeface="+mn-ea"/>
              <a:cs typeface="+mn-cs"/>
            </a:rPr>
            <a:t>CUOTA FIJA DE CAPITAL MAS INTERES COMPUESTO CON AJUSTE DEL  VENCIMIENTO DE LA PRIMERA CUOTA</a:t>
          </a:r>
          <a:endParaRPr lang="es-AR" sz="1800">
            <a:solidFill>
              <a:schemeClr val="dk1"/>
            </a:solidFill>
            <a:latin typeface="+mn-lt"/>
            <a:ea typeface="+mn-ea"/>
            <a:cs typeface="+mn-cs"/>
          </a:endParaRPr>
        </a:p>
        <a:p>
          <a:r>
            <a:rPr lang="es-ES" sz="1100" b="1">
              <a:solidFill>
                <a:schemeClr val="dk1"/>
              </a:solidFill>
              <a:latin typeface="+mn-lt"/>
              <a:ea typeface="+mn-ea"/>
              <a:cs typeface="+mn-cs"/>
            </a:rPr>
            <a:t>Cuota fija de capital más interés compuesto (calculado sobre los sucesivos saldos deudores)</a:t>
          </a:r>
          <a:r>
            <a:rPr lang="es-ES" sz="1100">
              <a:solidFill>
                <a:schemeClr val="dk1"/>
              </a:solidFill>
              <a:latin typeface="+mn-lt"/>
              <a:ea typeface="+mn-ea"/>
              <a:cs typeface="+mn-cs"/>
            </a:rPr>
            <a:t> es una planilla de muy sencilla utilización que permite calcular:</a:t>
          </a:r>
          <a:endParaRPr lang="es-AR" sz="1100">
            <a:solidFill>
              <a:schemeClr val="dk1"/>
            </a:solidFill>
            <a:latin typeface="+mn-lt"/>
            <a:ea typeface="+mn-ea"/>
            <a:cs typeface="+mn-cs"/>
          </a:endParaRPr>
        </a:p>
        <a:p>
          <a:r>
            <a:rPr lang="es-ES" sz="1100">
              <a:solidFill>
                <a:schemeClr val="dk1"/>
              </a:solidFill>
              <a:latin typeface="+mn-lt"/>
              <a:ea typeface="+mn-ea"/>
              <a:cs typeface="+mn-cs"/>
            </a:rPr>
            <a:t>A) El monto de cada una de las cuotas, partiendo de la base de que las misma se componen de un monto fijo de capital más el interés que se calcula sobre saldos y consecuentemente irá decreciendo en la medida que avanza el proceso de amortización. </a:t>
          </a:r>
          <a:endParaRPr lang="es-AR" sz="1100">
            <a:solidFill>
              <a:schemeClr val="dk1"/>
            </a:solidFill>
            <a:latin typeface="+mn-lt"/>
            <a:ea typeface="+mn-ea"/>
            <a:cs typeface="+mn-cs"/>
          </a:endParaRPr>
        </a:p>
        <a:p>
          <a:r>
            <a:rPr lang="es-ES" sz="1100">
              <a:solidFill>
                <a:schemeClr val="dk1"/>
              </a:solidFill>
              <a:latin typeface="+mn-lt"/>
              <a:ea typeface="+mn-ea"/>
              <a:cs typeface="+mn-cs"/>
            </a:rPr>
            <a:t>B) El total de intereses generados en el proceso de amortización.</a:t>
          </a:r>
          <a:endParaRPr lang="es-AR" sz="1100">
            <a:solidFill>
              <a:schemeClr val="dk1"/>
            </a:solidFill>
            <a:latin typeface="+mn-lt"/>
            <a:ea typeface="+mn-ea"/>
            <a:cs typeface="+mn-cs"/>
          </a:endParaRPr>
        </a:p>
        <a:p>
          <a:r>
            <a:rPr lang="es-ES" sz="1100">
              <a:solidFill>
                <a:schemeClr val="dk1"/>
              </a:solidFill>
              <a:latin typeface="+mn-lt"/>
              <a:ea typeface="+mn-ea"/>
              <a:cs typeface="+mn-cs"/>
            </a:rPr>
            <a:t>  </a:t>
          </a:r>
          <a:endParaRPr lang="es-AR" sz="1100">
            <a:solidFill>
              <a:schemeClr val="dk1"/>
            </a:solidFill>
            <a:latin typeface="+mn-lt"/>
            <a:ea typeface="+mn-ea"/>
            <a:cs typeface="+mn-cs"/>
          </a:endParaRPr>
        </a:p>
        <a:p>
          <a:r>
            <a:rPr lang="es-ES" sz="1100" b="1">
              <a:solidFill>
                <a:schemeClr val="dk1"/>
              </a:solidFill>
              <a:latin typeface="+mn-lt"/>
              <a:ea typeface="+mn-ea"/>
              <a:cs typeface="+mn-cs"/>
            </a:rPr>
            <a:t>Se deberán introducir en la hoja los siguientes datos:</a:t>
          </a:r>
          <a:endParaRPr lang="es-AR" sz="1100">
            <a:solidFill>
              <a:schemeClr val="dk1"/>
            </a:solidFill>
            <a:latin typeface="+mn-lt"/>
            <a:ea typeface="+mn-ea"/>
            <a:cs typeface="+mn-cs"/>
          </a:endParaRPr>
        </a:p>
        <a:p>
          <a:r>
            <a:rPr lang="es-ES" sz="1100">
              <a:solidFill>
                <a:schemeClr val="dk1"/>
              </a:solidFill>
              <a:latin typeface="+mn-lt"/>
              <a:ea typeface="+mn-ea"/>
              <a:cs typeface="+mn-cs"/>
            </a:rPr>
            <a:t> </a:t>
          </a:r>
          <a:endParaRPr lang="es-AR" sz="1100">
            <a:solidFill>
              <a:schemeClr val="dk1"/>
            </a:solidFill>
            <a:latin typeface="+mn-lt"/>
            <a:ea typeface="+mn-ea"/>
            <a:cs typeface="+mn-cs"/>
          </a:endParaRPr>
        </a:p>
        <a:p>
          <a:r>
            <a:rPr lang="es-ES" sz="1100" b="1">
              <a:solidFill>
                <a:schemeClr val="dk1"/>
              </a:solidFill>
              <a:latin typeface="+mn-lt"/>
              <a:ea typeface="+mn-ea"/>
              <a:cs typeface="+mn-cs"/>
            </a:rPr>
            <a:t>A) </a:t>
          </a:r>
          <a:r>
            <a:rPr lang="es-ES" sz="1100" b="1" u="sng">
              <a:solidFill>
                <a:schemeClr val="dk1"/>
              </a:solidFill>
              <a:latin typeface="+mn-lt"/>
              <a:ea typeface="+mn-ea"/>
              <a:cs typeface="+mn-cs"/>
            </a:rPr>
            <a:t>CAPITAL -</a:t>
          </a:r>
          <a:r>
            <a:rPr lang="es-ES" sz="1100">
              <a:solidFill>
                <a:schemeClr val="dk1"/>
              </a:solidFill>
              <a:latin typeface="+mn-lt"/>
              <a:ea typeface="+mn-ea"/>
              <a:cs typeface="+mn-cs"/>
            </a:rPr>
            <a:t> En esta celda se establecerá el total del capital a financiar.</a:t>
          </a:r>
          <a:endParaRPr lang="es-AR" sz="1100">
            <a:solidFill>
              <a:schemeClr val="dk1"/>
            </a:solidFill>
            <a:latin typeface="+mn-lt"/>
            <a:ea typeface="+mn-ea"/>
            <a:cs typeface="+mn-cs"/>
          </a:endParaRPr>
        </a:p>
        <a:p>
          <a:r>
            <a:rPr lang="es-ES" sz="1100">
              <a:solidFill>
                <a:schemeClr val="dk1"/>
              </a:solidFill>
              <a:latin typeface="+mn-lt"/>
              <a:ea typeface="+mn-ea"/>
              <a:cs typeface="+mn-cs"/>
            </a:rPr>
            <a:t> </a:t>
          </a:r>
          <a:endParaRPr lang="es-AR" sz="1100">
            <a:solidFill>
              <a:schemeClr val="dk1"/>
            </a:solidFill>
            <a:latin typeface="+mn-lt"/>
            <a:ea typeface="+mn-ea"/>
            <a:cs typeface="+mn-cs"/>
          </a:endParaRPr>
        </a:p>
        <a:p>
          <a:r>
            <a:rPr lang="es-ES" sz="1100" b="1">
              <a:solidFill>
                <a:schemeClr val="dk1"/>
              </a:solidFill>
              <a:latin typeface="+mn-lt"/>
              <a:ea typeface="+mn-ea"/>
              <a:cs typeface="+mn-cs"/>
            </a:rPr>
            <a:t>B) </a:t>
          </a:r>
          <a:r>
            <a:rPr lang="es-ES" sz="1100" b="1" u="sng">
              <a:solidFill>
                <a:schemeClr val="dk1"/>
              </a:solidFill>
              <a:latin typeface="+mn-lt"/>
              <a:ea typeface="+mn-ea"/>
              <a:cs typeface="+mn-cs"/>
            </a:rPr>
            <a:t>CANTIDAD DE CUOTAS-</a:t>
          </a:r>
          <a:r>
            <a:rPr lang="es-ES" sz="1100" b="1">
              <a:solidFill>
                <a:schemeClr val="dk1"/>
              </a:solidFill>
              <a:latin typeface="+mn-lt"/>
              <a:ea typeface="+mn-ea"/>
              <a:cs typeface="+mn-cs"/>
            </a:rPr>
            <a:t> </a:t>
          </a:r>
          <a:r>
            <a:rPr lang="es-ES" sz="1100">
              <a:solidFill>
                <a:schemeClr val="dk1"/>
              </a:solidFill>
              <a:latin typeface="+mn-lt"/>
              <a:ea typeface="+mn-ea"/>
              <a:cs typeface="+mn-cs"/>
            </a:rPr>
            <a:t>Se establece el número de cuotas acordado.</a:t>
          </a:r>
          <a:endParaRPr lang="es-AR" sz="1100">
            <a:solidFill>
              <a:schemeClr val="dk1"/>
            </a:solidFill>
            <a:latin typeface="+mn-lt"/>
            <a:ea typeface="+mn-ea"/>
            <a:cs typeface="+mn-cs"/>
          </a:endParaRPr>
        </a:p>
        <a:p>
          <a:r>
            <a:rPr lang="es-ES" sz="1100" b="1">
              <a:solidFill>
                <a:schemeClr val="dk1"/>
              </a:solidFill>
              <a:latin typeface="+mn-lt"/>
              <a:ea typeface="+mn-ea"/>
              <a:cs typeface="+mn-cs"/>
            </a:rPr>
            <a:t>C) </a:t>
          </a:r>
          <a:r>
            <a:rPr lang="es-ES" sz="1100" b="1" u="sng">
              <a:solidFill>
                <a:schemeClr val="dk1"/>
              </a:solidFill>
              <a:latin typeface="+mn-lt"/>
              <a:ea typeface="+mn-ea"/>
              <a:cs typeface="+mn-cs"/>
            </a:rPr>
            <a:t>INDICAR PERIODO</a:t>
          </a:r>
          <a:r>
            <a:rPr lang="es-ES" sz="1100">
              <a:solidFill>
                <a:schemeClr val="dk1"/>
              </a:solidFill>
              <a:latin typeface="+mn-lt"/>
              <a:ea typeface="+mn-ea"/>
              <a:cs typeface="+mn-cs"/>
            </a:rPr>
            <a:t> En esta celda se establece la cantidad de meses del período; por ej.: Si son cuotas mensuales se consignara “1</a:t>
          </a:r>
          <a:r>
            <a:rPr lang="es-ES" sz="1100" b="1">
              <a:solidFill>
                <a:schemeClr val="dk1"/>
              </a:solidFill>
              <a:latin typeface="+mn-lt"/>
              <a:ea typeface="+mn-ea"/>
              <a:cs typeface="+mn-cs"/>
            </a:rPr>
            <a:t>”</a:t>
          </a:r>
          <a:r>
            <a:rPr lang="es-ES" sz="1100">
              <a:solidFill>
                <a:schemeClr val="dk1"/>
              </a:solidFill>
              <a:latin typeface="+mn-lt"/>
              <a:ea typeface="+mn-ea"/>
              <a:cs typeface="+mn-cs"/>
            </a:rPr>
            <a:t>,si son bimestrales “2”, si son trimestrales “3”, si son semestrales “6”, si son anuales “12”, etc.</a:t>
          </a:r>
          <a:endParaRPr lang="es-AR" sz="1100">
            <a:solidFill>
              <a:schemeClr val="dk1"/>
            </a:solidFill>
            <a:latin typeface="+mn-lt"/>
            <a:ea typeface="+mn-ea"/>
            <a:cs typeface="+mn-cs"/>
          </a:endParaRPr>
        </a:p>
        <a:p>
          <a:r>
            <a:rPr lang="es-ES" sz="1100" b="1">
              <a:solidFill>
                <a:schemeClr val="dk1"/>
              </a:solidFill>
              <a:latin typeface="+mn-lt"/>
              <a:ea typeface="+mn-ea"/>
              <a:cs typeface="+mn-cs"/>
            </a:rPr>
            <a:t>D)</a:t>
          </a:r>
          <a:r>
            <a:rPr lang="es-ES" sz="1100" b="1" u="sng">
              <a:solidFill>
                <a:schemeClr val="dk1"/>
              </a:solidFill>
              <a:latin typeface="+mn-lt"/>
              <a:ea typeface="+mn-ea"/>
              <a:cs typeface="+mn-cs"/>
            </a:rPr>
            <a:t>TASA EFECTIVA ANUAL-</a:t>
          </a:r>
          <a:r>
            <a:rPr lang="es-ES" sz="1100">
              <a:solidFill>
                <a:schemeClr val="dk1"/>
              </a:solidFill>
              <a:latin typeface="+mn-lt"/>
              <a:ea typeface="+mn-ea"/>
              <a:cs typeface="+mn-cs"/>
            </a:rPr>
            <a:t> Se establece la tasa efectiva anual acordada por las partes.</a:t>
          </a:r>
        </a:p>
        <a:p>
          <a:r>
            <a:rPr lang="es-ES" sz="1100" b="1" u="sng">
              <a:solidFill>
                <a:schemeClr val="dk1"/>
              </a:solidFill>
              <a:latin typeface="+mn-lt"/>
              <a:ea typeface="+mn-ea"/>
              <a:cs typeface="+mn-cs"/>
            </a:rPr>
            <a:t>E) LA CANTIDAD DE MESES DESDE EL CONTRATO AL PRIMER</a:t>
          </a:r>
          <a:r>
            <a:rPr lang="es-ES" sz="1100" b="1" u="sng" baseline="0">
              <a:solidFill>
                <a:schemeClr val="dk1"/>
              </a:solidFill>
              <a:latin typeface="+mn-lt"/>
              <a:ea typeface="+mn-ea"/>
              <a:cs typeface="+mn-cs"/>
            </a:rPr>
            <a:t> VENCIMIENTO-  </a:t>
          </a:r>
          <a:r>
            <a:rPr lang="es-ES" sz="1100" b="0" u="none" baseline="0">
              <a:solidFill>
                <a:schemeClr val="dk1"/>
              </a:solidFill>
              <a:latin typeface="+mn-lt"/>
              <a:ea typeface="+mn-ea"/>
              <a:cs typeface="+mn-cs"/>
            </a:rPr>
            <a:t>Se establece  tales meses : los que pueden coincidir o no con los del periodo elegido.</a:t>
          </a:r>
          <a:endParaRPr lang="es-AR" sz="1100" b="1" u="sng">
            <a:solidFill>
              <a:schemeClr val="dk1"/>
            </a:solidFill>
            <a:latin typeface="+mn-lt"/>
            <a:ea typeface="+mn-ea"/>
            <a:cs typeface="+mn-cs"/>
          </a:endParaRPr>
        </a:p>
        <a:p>
          <a:r>
            <a:rPr lang="es-ES" sz="1100" b="1" u="none" strike="noStrike">
              <a:solidFill>
                <a:schemeClr val="dk1"/>
              </a:solidFill>
              <a:latin typeface="+mn-lt"/>
              <a:ea typeface="+mn-ea"/>
              <a:cs typeface="+mn-cs"/>
            </a:rPr>
            <a:t> </a:t>
          </a:r>
          <a:endParaRPr lang="es-AR" sz="1100">
            <a:solidFill>
              <a:schemeClr val="dk1"/>
            </a:solidFill>
            <a:latin typeface="+mn-lt"/>
            <a:ea typeface="+mn-ea"/>
            <a:cs typeface="+mn-cs"/>
          </a:endParaRPr>
        </a:p>
        <a:p>
          <a:r>
            <a:rPr lang="es-ES" sz="1100" b="1" u="sng">
              <a:solidFill>
                <a:schemeClr val="dk1"/>
              </a:solidFill>
              <a:latin typeface="+mn-lt"/>
              <a:ea typeface="+mn-ea"/>
              <a:cs typeface="+mn-cs"/>
            </a:rPr>
            <a:t>UNA VEZ INTRODUCIDOS LOS DATOS, LA PLANILLA NOS INFORMA:</a:t>
          </a:r>
          <a:endParaRPr lang="es-AR" sz="1100">
            <a:solidFill>
              <a:schemeClr val="dk1"/>
            </a:solidFill>
            <a:latin typeface="+mn-lt"/>
            <a:ea typeface="+mn-ea"/>
            <a:cs typeface="+mn-cs"/>
          </a:endParaRPr>
        </a:p>
        <a:p>
          <a:r>
            <a:rPr lang="es-ES" sz="1100" b="1">
              <a:solidFill>
                <a:schemeClr val="dk1"/>
              </a:solidFill>
              <a:latin typeface="+mn-lt"/>
              <a:ea typeface="+mn-ea"/>
              <a:cs typeface="+mn-cs"/>
            </a:rPr>
            <a:t>I) </a:t>
          </a:r>
          <a:r>
            <a:rPr lang="es-ES" sz="1100" b="1" u="sng">
              <a:solidFill>
                <a:schemeClr val="dk1"/>
              </a:solidFill>
              <a:latin typeface="+mn-lt"/>
              <a:ea typeface="+mn-ea"/>
              <a:cs typeface="+mn-cs"/>
            </a:rPr>
            <a:t>EL MONTO DE CADA UNA DE LAS CUOTAS-</a:t>
          </a:r>
          <a:r>
            <a:rPr lang="es-ES" sz="1100">
              <a:solidFill>
                <a:schemeClr val="dk1"/>
              </a:solidFill>
              <a:latin typeface="+mn-lt"/>
              <a:ea typeface="+mn-ea"/>
              <a:cs typeface="+mn-cs"/>
            </a:rPr>
            <a:t> Las que serán todas distintitas dado que si bien el componente capital es fijo, los intereses van decreciendo por estar calculados sobre los sucesivos saldos deudores. </a:t>
          </a:r>
          <a:r>
            <a:rPr lang="es-ES" sz="1100" b="1">
              <a:solidFill>
                <a:schemeClr val="dk1"/>
              </a:solidFill>
              <a:latin typeface="+mn-lt"/>
              <a:ea typeface="+mn-ea"/>
              <a:cs typeface="+mn-cs"/>
            </a:rPr>
            <a:t> </a:t>
          </a:r>
          <a:endParaRPr lang="es-AR" sz="1100">
            <a:solidFill>
              <a:schemeClr val="dk1"/>
            </a:solidFill>
            <a:latin typeface="+mn-lt"/>
            <a:ea typeface="+mn-ea"/>
            <a:cs typeface="+mn-cs"/>
          </a:endParaRPr>
        </a:p>
        <a:p>
          <a:r>
            <a:rPr lang="es-ES" sz="1100" b="1">
              <a:solidFill>
                <a:schemeClr val="dk1"/>
              </a:solidFill>
              <a:latin typeface="+mn-lt"/>
              <a:ea typeface="+mn-ea"/>
              <a:cs typeface="+mn-cs"/>
            </a:rPr>
            <a:t>II) </a:t>
          </a:r>
          <a:r>
            <a:rPr lang="es-ES" sz="1100" b="1" u="sng">
              <a:solidFill>
                <a:schemeClr val="dk1"/>
              </a:solidFill>
              <a:latin typeface="+mn-lt"/>
              <a:ea typeface="+mn-ea"/>
              <a:cs typeface="+mn-cs"/>
            </a:rPr>
            <a:t>EL TOTAL DE INTERESES GENERADOS EN EL PROCESO DE AMORTIZACION.</a:t>
          </a:r>
          <a:r>
            <a:rPr lang="es-ES" sz="1100" b="1">
              <a:solidFill>
                <a:schemeClr val="dk1"/>
              </a:solidFill>
              <a:latin typeface="+mn-lt"/>
              <a:ea typeface="+mn-ea"/>
              <a:cs typeface="+mn-cs"/>
            </a:rPr>
            <a:t> </a:t>
          </a:r>
          <a:r>
            <a:rPr lang="es-ES" sz="1100">
              <a:solidFill>
                <a:schemeClr val="dk1"/>
              </a:solidFill>
              <a:latin typeface="+mn-lt"/>
              <a:ea typeface="+mn-ea"/>
              <a:cs typeface="+mn-cs"/>
            </a:rPr>
            <a:t> Esta será la suma a consignar por tal concepto en el contrato.</a:t>
          </a:r>
          <a:endParaRPr lang="es-AR" sz="1100">
            <a:solidFill>
              <a:schemeClr val="dk1"/>
            </a:solidFill>
            <a:latin typeface="+mn-lt"/>
            <a:ea typeface="+mn-ea"/>
            <a:cs typeface="+mn-cs"/>
          </a:endParaRPr>
        </a:p>
        <a:p>
          <a:r>
            <a:rPr lang="es-ES" sz="1100" b="1">
              <a:solidFill>
                <a:schemeClr val="dk1"/>
              </a:solidFill>
              <a:latin typeface="+mn-lt"/>
              <a:ea typeface="+mn-ea"/>
              <a:cs typeface="+mn-cs"/>
            </a:rPr>
            <a:t>III) </a:t>
          </a:r>
          <a:r>
            <a:rPr lang="es-ES" sz="1100" b="1" u="sng">
              <a:solidFill>
                <a:schemeClr val="dk1"/>
              </a:solidFill>
              <a:latin typeface="+mn-lt"/>
              <a:ea typeface="+mn-ea"/>
              <a:cs typeface="+mn-cs"/>
            </a:rPr>
            <a:t>TASA EFECTIVA DEL PERIODO-</a:t>
          </a:r>
          <a:r>
            <a:rPr lang="es-ES" sz="1100" b="1">
              <a:solidFill>
                <a:schemeClr val="dk1"/>
              </a:solidFill>
              <a:latin typeface="+mn-lt"/>
              <a:ea typeface="+mn-ea"/>
              <a:cs typeface="+mn-cs"/>
            </a:rPr>
            <a:t> </a:t>
          </a:r>
          <a:r>
            <a:rPr lang="es-ES" sz="1100">
              <a:solidFill>
                <a:schemeClr val="dk1"/>
              </a:solidFill>
              <a:latin typeface="+mn-lt"/>
              <a:ea typeface="+mn-ea"/>
              <a:cs typeface="+mn-cs"/>
            </a:rPr>
            <a:t>Refiere a la tasa del período, por ejemplo del trimestre o del semestre: del período que se seleccionó en la celda de “INDICAR PERIODO”. Este dato no se consigna en el contrato.  El del primer vencimiento lo indica en una celda a la derecha y éste puede  no ser igual al del periodo  si el vencimiento de la primera cuota no coincide con el mismo.  </a:t>
          </a:r>
          <a:endParaRPr lang="es-AR" sz="1100">
            <a:solidFill>
              <a:schemeClr val="dk1"/>
            </a:solidFill>
            <a:latin typeface="+mn-lt"/>
            <a:ea typeface="+mn-ea"/>
            <a:cs typeface="+mn-cs"/>
          </a:endParaRPr>
        </a:p>
        <a:p>
          <a:r>
            <a:rPr lang="es-ES" sz="1100" b="1">
              <a:solidFill>
                <a:schemeClr val="dk1"/>
              </a:solidFill>
              <a:latin typeface="+mn-lt"/>
              <a:ea typeface="+mn-ea"/>
              <a:cs typeface="+mn-cs"/>
            </a:rPr>
            <a:t>IV) </a:t>
          </a:r>
          <a:r>
            <a:rPr lang="es-ES" sz="1100" b="1" u="sng">
              <a:solidFill>
                <a:schemeClr val="dk1"/>
              </a:solidFill>
              <a:latin typeface="+mn-lt"/>
              <a:ea typeface="+mn-ea"/>
              <a:cs typeface="+mn-cs"/>
            </a:rPr>
            <a:t>TOTAL FINANCIADO- </a:t>
          </a:r>
          <a:r>
            <a:rPr lang="es-ES" sz="1100">
              <a:solidFill>
                <a:schemeClr val="dk1"/>
              </a:solidFill>
              <a:latin typeface="+mn-lt"/>
              <a:ea typeface="+mn-ea"/>
              <a:cs typeface="+mn-cs"/>
            </a:rPr>
            <a:t>Refiere al monto total de lo que el deudor pagará durante todo el proceso de amortización por todo concepto, (capital e interés). Este dato no lo exige la ley de usura, pero resultará de utilidad en materia de relaciones de consumo. Esta información aparece al pie de la planilla. </a:t>
          </a:r>
          <a:endParaRPr lang="es-AR" sz="1100">
            <a:solidFill>
              <a:schemeClr val="dk1"/>
            </a:solidFill>
            <a:latin typeface="+mn-lt"/>
            <a:ea typeface="+mn-ea"/>
            <a:cs typeface="+mn-cs"/>
          </a:endParaRPr>
        </a:p>
        <a:p>
          <a:pPr>
            <a:lnSpc>
              <a:spcPts val="1200"/>
            </a:lnSpc>
          </a:pPr>
          <a:r>
            <a:rPr lang="es-ES" sz="1100" b="1" u="none" strike="noStrike">
              <a:solidFill>
                <a:schemeClr val="dk1"/>
              </a:solidFill>
              <a:latin typeface="+mn-lt"/>
              <a:ea typeface="+mn-ea"/>
              <a:cs typeface="+mn-cs"/>
            </a:rPr>
            <a:t> </a:t>
          </a:r>
          <a:endParaRPr lang="es-AR" sz="1100">
            <a:solidFill>
              <a:schemeClr val="dk1"/>
            </a:solidFill>
            <a:latin typeface="+mn-lt"/>
            <a:ea typeface="+mn-ea"/>
            <a:cs typeface="+mn-cs"/>
          </a:endParaRPr>
        </a:p>
        <a:p>
          <a:pPr>
            <a:lnSpc>
              <a:spcPts val="1200"/>
            </a:lnSpc>
          </a:pPr>
          <a:r>
            <a:rPr lang="es-ES" sz="1100">
              <a:solidFill>
                <a:schemeClr val="dk1"/>
              </a:solidFill>
              <a:latin typeface="+mn-lt"/>
              <a:ea typeface="+mn-ea"/>
              <a:cs typeface="+mn-cs"/>
            </a:rPr>
            <a:t>  </a:t>
          </a:r>
          <a:endParaRPr lang="es-AR" sz="1100">
            <a:solidFill>
              <a:schemeClr val="dk1"/>
            </a:solidFill>
            <a:latin typeface="+mn-lt"/>
            <a:ea typeface="+mn-ea"/>
            <a:cs typeface="+mn-cs"/>
          </a:endParaRPr>
        </a:p>
        <a:p>
          <a:pPr marL="0" marR="0" lvl="0" indent="0" defTabSz="914400" eaLnBrk="1" fontAlgn="auto" latinLnBrk="0" hangingPunct="1">
            <a:lnSpc>
              <a:spcPts val="2100"/>
            </a:lnSpc>
            <a:spcBef>
              <a:spcPts val="0"/>
            </a:spcBef>
            <a:spcAft>
              <a:spcPts val="0"/>
            </a:spcAft>
            <a:buClrTx/>
            <a:buSzTx/>
            <a:buFontTx/>
            <a:buNone/>
            <a:tabLst/>
            <a:defRPr/>
          </a:pPr>
          <a:r>
            <a:rPr kumimoji="0" lang="es-ES" sz="1800" b="1" i="0" u="none" strike="noStrike" kern="0" cap="none" spc="0" normalizeH="0" baseline="0" noProof="0">
              <a:ln>
                <a:noFill/>
              </a:ln>
              <a:solidFill>
                <a:prstClr val="black"/>
              </a:solidFill>
              <a:effectLst/>
              <a:uLnTx/>
              <a:uFillTx/>
              <a:latin typeface="+mn-lt"/>
              <a:ea typeface="+mn-ea"/>
              <a:cs typeface="+mn-cs"/>
            </a:rPr>
            <a:t>B) </a:t>
          </a:r>
          <a:r>
            <a:rPr kumimoji="0" lang="es-ES" sz="1800" b="1" i="0" u="sng" strike="noStrike" kern="0" cap="none" spc="0" normalizeH="0" baseline="0" noProof="0">
              <a:ln>
                <a:noFill/>
              </a:ln>
              <a:solidFill>
                <a:prstClr val="black"/>
              </a:solidFill>
              <a:effectLst/>
              <a:uLnTx/>
              <a:uFillTx/>
              <a:latin typeface="+mn-lt"/>
              <a:ea typeface="+mn-ea"/>
              <a:cs typeface="+mn-cs"/>
            </a:rPr>
            <a:t>CUOTA  VARIABLE DE CAPITAL MAS INTERES COMPUESTO CON AJUSTE DEL  VENCIMIENTO DE LA PRIMERA CUOTA</a:t>
          </a:r>
          <a:endParaRPr kumimoji="0" lang="es-AR" sz="1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prstClr val="black"/>
              </a:solidFill>
              <a:effectLst/>
              <a:uLnTx/>
              <a:uFillTx/>
              <a:latin typeface="+mn-lt"/>
              <a:ea typeface="+mn-ea"/>
              <a:cs typeface="+mn-cs"/>
            </a:rPr>
            <a:t>Cuota  variable de capital más interés compuesto (calculado sobre los sucesivos saldos deudores)</a:t>
          </a:r>
          <a:r>
            <a:rPr kumimoji="0" lang="es-ES" sz="1100" b="0" i="0" u="none" strike="noStrike" kern="0" cap="none" spc="0" normalizeH="0" baseline="0" noProof="0">
              <a:ln>
                <a:noFill/>
              </a:ln>
              <a:solidFill>
                <a:prstClr val="black"/>
              </a:solidFill>
              <a:effectLst/>
              <a:uLnTx/>
              <a:uFillTx/>
              <a:latin typeface="+mn-lt"/>
              <a:ea typeface="+mn-ea"/>
              <a:cs typeface="+mn-cs"/>
            </a:rPr>
            <a:t> es una planilla de muy sencilla utilización que permite calcular:</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prstClr val="black"/>
              </a:solidFill>
              <a:effectLst/>
              <a:uLnTx/>
              <a:uFillTx/>
              <a:latin typeface="+mn-lt"/>
              <a:ea typeface="+mn-ea"/>
              <a:cs typeface="+mn-cs"/>
            </a:rPr>
            <a:t>A) El monto de cada una de las cuotas, partiendo de la base de que las misma se componen de un monto fijo de capital más el interés que se calcula sobre saldos y consecuentemente irá decreciendo en la medida que avanza el proceso de amortización. </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prstClr val="black"/>
              </a:solidFill>
              <a:effectLst/>
              <a:uLnTx/>
              <a:uFillTx/>
              <a:latin typeface="+mn-lt"/>
              <a:ea typeface="+mn-ea"/>
              <a:cs typeface="+mn-cs"/>
            </a:rPr>
            <a:t>B) El total de intereses generados en el proceso de amortización.</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prstClr val="black"/>
              </a:solidFill>
              <a:effectLst/>
              <a:uLnTx/>
              <a:uFillTx/>
              <a:latin typeface="+mn-lt"/>
              <a:ea typeface="+mn-ea"/>
              <a:cs typeface="+mn-cs"/>
            </a:rPr>
            <a:t>  </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prstClr val="black"/>
              </a:solidFill>
              <a:effectLst/>
              <a:uLnTx/>
              <a:uFillTx/>
              <a:latin typeface="+mn-lt"/>
              <a:ea typeface="+mn-ea"/>
              <a:cs typeface="+mn-cs"/>
            </a:rPr>
            <a:t>Se deberán introducir en la hoja los siguientes datos:</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prstClr val="black"/>
              </a:solidFill>
              <a:effectLst/>
              <a:uLnTx/>
              <a:uFillTx/>
              <a:latin typeface="+mn-lt"/>
              <a:ea typeface="+mn-ea"/>
              <a:cs typeface="+mn-cs"/>
            </a:rPr>
            <a:t> </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prstClr val="black"/>
              </a:solidFill>
              <a:effectLst/>
              <a:uLnTx/>
              <a:uFillTx/>
              <a:latin typeface="+mn-lt"/>
              <a:ea typeface="+mn-ea"/>
              <a:cs typeface="+mn-cs"/>
            </a:rPr>
            <a:t>A) </a:t>
          </a:r>
          <a:r>
            <a:rPr kumimoji="0" lang="es-ES" sz="1100" b="1" i="0" u="sng" strike="noStrike" kern="0" cap="none" spc="0" normalizeH="0" baseline="0" noProof="0">
              <a:ln>
                <a:noFill/>
              </a:ln>
              <a:solidFill>
                <a:prstClr val="black"/>
              </a:solidFill>
              <a:effectLst/>
              <a:uLnTx/>
              <a:uFillTx/>
              <a:latin typeface="+mn-lt"/>
              <a:ea typeface="+mn-ea"/>
              <a:cs typeface="+mn-cs"/>
            </a:rPr>
            <a:t>CAPITAL -</a:t>
          </a:r>
          <a:r>
            <a:rPr kumimoji="0" lang="es-ES" sz="1100" b="0" i="0" u="none" strike="noStrike" kern="0" cap="none" spc="0" normalizeH="0" baseline="0" noProof="0">
              <a:ln>
                <a:noFill/>
              </a:ln>
              <a:solidFill>
                <a:prstClr val="black"/>
              </a:solidFill>
              <a:effectLst/>
              <a:uLnTx/>
              <a:uFillTx/>
              <a:latin typeface="+mn-lt"/>
              <a:ea typeface="+mn-ea"/>
              <a:cs typeface="+mn-cs"/>
            </a:rPr>
            <a:t> En esta celda se establecerá el total del capital a financiar.</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prstClr val="black"/>
              </a:solidFill>
              <a:effectLst/>
              <a:uLnTx/>
              <a:uFillTx/>
              <a:latin typeface="+mn-lt"/>
              <a:ea typeface="+mn-ea"/>
              <a:cs typeface="+mn-cs"/>
            </a:rPr>
            <a:t> </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prstClr val="black"/>
              </a:solidFill>
              <a:effectLst/>
              <a:uLnTx/>
              <a:uFillTx/>
              <a:latin typeface="+mn-lt"/>
              <a:ea typeface="+mn-ea"/>
              <a:cs typeface="+mn-cs"/>
            </a:rPr>
            <a:t>B) </a:t>
          </a:r>
          <a:r>
            <a:rPr kumimoji="0" lang="es-ES" sz="1100" b="1" i="0" u="sng" strike="noStrike" kern="0" cap="none" spc="0" normalizeH="0" baseline="0" noProof="0">
              <a:ln>
                <a:noFill/>
              </a:ln>
              <a:solidFill>
                <a:prstClr val="black"/>
              </a:solidFill>
              <a:effectLst/>
              <a:uLnTx/>
              <a:uFillTx/>
              <a:latin typeface="+mn-lt"/>
              <a:ea typeface="+mn-ea"/>
              <a:cs typeface="+mn-cs"/>
            </a:rPr>
            <a:t> MONTO DE CADA UNA DE LAS CUOTAS-</a:t>
          </a:r>
          <a:r>
            <a:rPr kumimoji="0" lang="es-ES" sz="1100" b="1" i="0" u="none" strike="noStrike" kern="0" cap="none" spc="0" normalizeH="0" baseline="0" noProof="0">
              <a:ln>
                <a:noFill/>
              </a:ln>
              <a:solidFill>
                <a:prstClr val="black"/>
              </a:solidFill>
              <a:effectLst/>
              <a:uLnTx/>
              <a:uFillTx/>
              <a:latin typeface="+mn-lt"/>
              <a:ea typeface="+mn-ea"/>
              <a:cs typeface="+mn-cs"/>
            </a:rPr>
            <a:t> </a:t>
          </a:r>
          <a:r>
            <a:rPr kumimoji="0" lang="es-ES" sz="1100" b="0" i="0" u="none" strike="noStrike" kern="0" cap="none" spc="0" normalizeH="0" baseline="0" noProof="0">
              <a:ln>
                <a:noFill/>
              </a:ln>
              <a:solidFill>
                <a:prstClr val="black"/>
              </a:solidFill>
              <a:effectLst/>
              <a:uLnTx/>
              <a:uFillTx/>
              <a:latin typeface="+mn-lt"/>
              <a:ea typeface="+mn-ea"/>
              <a:cs typeface="+mn-cs"/>
            </a:rPr>
            <a:t>Se establecen los montos acordados, teniendo presente que la suma de estos  debe ser igual al capital.</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prstClr val="black"/>
              </a:solidFill>
              <a:effectLst/>
              <a:uLnTx/>
              <a:uFillTx/>
              <a:latin typeface="+mn-lt"/>
              <a:ea typeface="+mn-ea"/>
              <a:cs typeface="+mn-cs"/>
            </a:rPr>
            <a:t>Permite que alguna (s) cuota(s) sean sólo de interés en cuyo caso se pondrá "0.00" en el monto de capital a amortizar.  </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prstClr val="black"/>
              </a:solidFill>
              <a:effectLst/>
              <a:uLnTx/>
              <a:uFillTx/>
              <a:latin typeface="+mn-lt"/>
              <a:ea typeface="+mn-ea"/>
              <a:cs typeface="+mn-cs"/>
            </a:rPr>
            <a:t>C) </a:t>
          </a:r>
          <a:r>
            <a:rPr kumimoji="0" lang="es-ES" sz="1100" b="1" i="0" u="sng" strike="noStrike" kern="0" cap="none" spc="0" normalizeH="0" baseline="0" noProof="0">
              <a:ln>
                <a:noFill/>
              </a:ln>
              <a:solidFill>
                <a:prstClr val="black"/>
              </a:solidFill>
              <a:effectLst/>
              <a:uLnTx/>
              <a:uFillTx/>
              <a:latin typeface="+mn-lt"/>
              <a:ea typeface="+mn-ea"/>
              <a:cs typeface="+mn-cs"/>
            </a:rPr>
            <a:t>INDICAR PERIODO</a:t>
          </a:r>
          <a:r>
            <a:rPr kumimoji="0" lang="es-ES" sz="1100" b="0" i="0" u="none" strike="noStrike" kern="0" cap="none" spc="0" normalizeH="0" baseline="0" noProof="0">
              <a:ln>
                <a:noFill/>
              </a:ln>
              <a:solidFill>
                <a:prstClr val="black"/>
              </a:solidFill>
              <a:effectLst/>
              <a:uLnTx/>
              <a:uFillTx/>
              <a:latin typeface="+mn-lt"/>
              <a:ea typeface="+mn-ea"/>
              <a:cs typeface="+mn-cs"/>
            </a:rPr>
            <a:t> En esta celda se establece la cantidad de meses del período; por ej.: Si son cuotas mensuales se consignara “1</a:t>
          </a:r>
          <a:r>
            <a:rPr kumimoji="0" lang="es-ES" sz="1100" b="1" i="0" u="none" strike="noStrike" kern="0" cap="none" spc="0" normalizeH="0" baseline="0" noProof="0">
              <a:ln>
                <a:noFill/>
              </a:ln>
              <a:solidFill>
                <a:prstClr val="black"/>
              </a:solidFill>
              <a:effectLst/>
              <a:uLnTx/>
              <a:uFillTx/>
              <a:latin typeface="+mn-lt"/>
              <a:ea typeface="+mn-ea"/>
              <a:cs typeface="+mn-cs"/>
            </a:rPr>
            <a:t>”</a:t>
          </a:r>
          <a:r>
            <a:rPr kumimoji="0" lang="es-ES" sz="1100" b="0" i="0" u="none" strike="noStrike" kern="0" cap="none" spc="0" normalizeH="0" baseline="0" noProof="0">
              <a:ln>
                <a:noFill/>
              </a:ln>
              <a:solidFill>
                <a:prstClr val="black"/>
              </a:solidFill>
              <a:effectLst/>
              <a:uLnTx/>
              <a:uFillTx/>
              <a:latin typeface="+mn-lt"/>
              <a:ea typeface="+mn-ea"/>
              <a:cs typeface="+mn-cs"/>
            </a:rPr>
            <a:t>,si son bimestrales “2”, si son trimestrales “3”, si son semestrales “6”, si son anuales “12”, etc.</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s-ES" sz="1100" b="1" i="0" u="none" strike="noStrike" kern="0" cap="none" spc="0" normalizeH="0" baseline="0" noProof="0">
              <a:ln>
                <a:noFill/>
              </a:ln>
              <a:solidFill>
                <a:prstClr val="black"/>
              </a:solidFill>
              <a:effectLst/>
              <a:uLnTx/>
              <a:uFillTx/>
              <a:latin typeface="+mn-lt"/>
              <a:ea typeface="+mn-ea"/>
              <a:cs typeface="+mn-cs"/>
            </a:rPr>
            <a:t>D)</a:t>
          </a:r>
          <a:r>
            <a:rPr kumimoji="0" lang="es-ES" sz="1100" b="1" i="0" u="sng" strike="noStrike" kern="0" cap="none" spc="0" normalizeH="0" baseline="0" noProof="0">
              <a:ln>
                <a:noFill/>
              </a:ln>
              <a:solidFill>
                <a:prstClr val="black"/>
              </a:solidFill>
              <a:effectLst/>
              <a:uLnTx/>
              <a:uFillTx/>
              <a:latin typeface="+mn-lt"/>
              <a:ea typeface="+mn-ea"/>
              <a:cs typeface="+mn-cs"/>
            </a:rPr>
            <a:t>TASA EFECTIVA ANUAL-</a:t>
          </a:r>
          <a:r>
            <a:rPr kumimoji="0" lang="es-ES" sz="1100" b="0" i="0" u="none" strike="noStrike" kern="0" cap="none" spc="0" normalizeH="0" baseline="0" noProof="0">
              <a:ln>
                <a:noFill/>
              </a:ln>
              <a:solidFill>
                <a:prstClr val="black"/>
              </a:solidFill>
              <a:effectLst/>
              <a:uLnTx/>
              <a:uFillTx/>
              <a:latin typeface="+mn-lt"/>
              <a:ea typeface="+mn-ea"/>
              <a:cs typeface="+mn-cs"/>
            </a:rPr>
            <a:t> Se establece la tasa efectiva anual acordada por las partes.</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1" i="0" u="sng" strike="noStrike" kern="0" cap="none" spc="0" normalizeH="0" baseline="0" noProof="0">
              <a:ln>
                <a:noFill/>
              </a:ln>
              <a:solidFill>
                <a:prstClr val="black"/>
              </a:solidFill>
              <a:effectLst/>
              <a:uLnTx/>
              <a:uFillTx/>
              <a:latin typeface="+mn-lt"/>
              <a:ea typeface="+mn-ea"/>
              <a:cs typeface="+mn-cs"/>
            </a:rPr>
            <a:t>E) LA CANTIDAD DE MESES DESDE EL CONTRATO AL PRIMER VENCIMIENTO-  </a:t>
          </a:r>
          <a:r>
            <a:rPr kumimoji="0" lang="es-ES" sz="1100" b="0" i="0" u="none" strike="noStrike" kern="0" cap="none" spc="0" normalizeH="0" baseline="0" noProof="0">
              <a:ln>
                <a:noFill/>
              </a:ln>
              <a:solidFill>
                <a:prstClr val="black"/>
              </a:solidFill>
              <a:effectLst/>
              <a:uLnTx/>
              <a:uFillTx/>
              <a:latin typeface="+mn-lt"/>
              <a:ea typeface="+mn-ea"/>
              <a:cs typeface="+mn-cs"/>
            </a:rPr>
            <a:t>Se establece  tales meses : los que pueden coincidir o no con los del periodo elegido.</a:t>
          </a:r>
          <a:endParaRPr kumimoji="0" lang="es-AR" sz="1100" b="1" i="0" u="sng"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s-ES" sz="1100" b="1" i="0" u="none" strike="noStrike" kern="0" cap="none" spc="0" normalizeH="0" baseline="0" noProof="0">
              <a:ln>
                <a:noFill/>
              </a:ln>
              <a:solidFill>
                <a:prstClr val="black"/>
              </a:solidFill>
              <a:effectLst/>
              <a:uLnTx/>
              <a:uFillTx/>
              <a:latin typeface="+mn-lt"/>
              <a:ea typeface="+mn-ea"/>
              <a:cs typeface="+mn-cs"/>
            </a:rPr>
            <a:t> </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s-ES" sz="1100" b="1" i="0" u="sng" strike="noStrike" kern="0" cap="none" spc="0" normalizeH="0" baseline="0" noProof="0">
              <a:ln>
                <a:noFill/>
              </a:ln>
              <a:solidFill>
                <a:prstClr val="black"/>
              </a:solidFill>
              <a:effectLst/>
              <a:uLnTx/>
              <a:uFillTx/>
              <a:latin typeface="+mn-lt"/>
              <a:ea typeface="+mn-ea"/>
              <a:cs typeface="+mn-cs"/>
            </a:rPr>
            <a:t>UNA VEZ INTRODUCIDOS LOS DATOS, LA PLANILLA NOS INFORMA:</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s-ES" sz="1100" b="1" i="0" u="none" strike="noStrike" kern="0" cap="none" spc="0" normalizeH="0" baseline="0" noProof="0">
              <a:ln>
                <a:noFill/>
              </a:ln>
              <a:solidFill>
                <a:prstClr val="black"/>
              </a:solidFill>
              <a:effectLst/>
              <a:uLnTx/>
              <a:uFillTx/>
              <a:latin typeface="+mn-lt"/>
              <a:ea typeface="+mn-ea"/>
              <a:cs typeface="+mn-cs"/>
            </a:rPr>
            <a:t>I) </a:t>
          </a:r>
          <a:r>
            <a:rPr kumimoji="0" lang="es-ES" sz="1100" b="1" i="0" u="sng" strike="noStrike" kern="0" cap="none" spc="0" normalizeH="0" baseline="0" noProof="0">
              <a:ln>
                <a:noFill/>
              </a:ln>
              <a:solidFill>
                <a:prstClr val="black"/>
              </a:solidFill>
              <a:effectLst/>
              <a:uLnTx/>
              <a:uFillTx/>
              <a:latin typeface="+mn-lt"/>
              <a:ea typeface="+mn-ea"/>
              <a:cs typeface="+mn-cs"/>
            </a:rPr>
            <a:t>EL MONTO DE CADA UNA DE LAS CUOTAS-</a:t>
          </a:r>
          <a:r>
            <a:rPr kumimoji="0" lang="es-ES" sz="1100" b="0" i="0" u="none" strike="noStrike" kern="0" cap="none" spc="0" normalizeH="0" baseline="0" noProof="0">
              <a:ln>
                <a:noFill/>
              </a:ln>
              <a:solidFill>
                <a:prstClr val="black"/>
              </a:solidFill>
              <a:effectLst/>
              <a:uLnTx/>
              <a:uFillTx/>
              <a:latin typeface="+mn-lt"/>
              <a:ea typeface="+mn-ea"/>
              <a:cs typeface="+mn-cs"/>
            </a:rPr>
            <a:t> Las que serán todas distintitas dado  que los intereses van decreciendo por estar calculados sobre los sucesivos saldos deudores. </a:t>
          </a:r>
          <a:r>
            <a:rPr kumimoji="0" lang="es-ES" sz="1100" b="1" i="0" u="none" strike="noStrike" kern="0" cap="none" spc="0" normalizeH="0" baseline="0" noProof="0">
              <a:ln>
                <a:noFill/>
              </a:ln>
              <a:solidFill>
                <a:prstClr val="black"/>
              </a:solidFill>
              <a:effectLst/>
              <a:uLnTx/>
              <a:uFillTx/>
              <a:latin typeface="+mn-lt"/>
              <a:ea typeface="+mn-ea"/>
              <a:cs typeface="+mn-cs"/>
            </a:rPr>
            <a:t> </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prstClr val="black"/>
              </a:solidFill>
              <a:effectLst/>
              <a:uLnTx/>
              <a:uFillTx/>
              <a:latin typeface="+mn-lt"/>
              <a:ea typeface="+mn-ea"/>
              <a:cs typeface="+mn-cs"/>
            </a:rPr>
            <a:t>II) </a:t>
          </a:r>
          <a:r>
            <a:rPr kumimoji="0" lang="es-ES" sz="1100" b="1" i="0" u="sng" strike="noStrike" kern="0" cap="none" spc="0" normalizeH="0" baseline="0" noProof="0">
              <a:ln>
                <a:noFill/>
              </a:ln>
              <a:solidFill>
                <a:prstClr val="black"/>
              </a:solidFill>
              <a:effectLst/>
              <a:uLnTx/>
              <a:uFillTx/>
              <a:latin typeface="+mn-lt"/>
              <a:ea typeface="+mn-ea"/>
              <a:cs typeface="+mn-cs"/>
            </a:rPr>
            <a:t>EL TOTAL DE INTERESES GENERADOS EN EL PROCESO DE AMORTIZACION.</a:t>
          </a:r>
          <a:r>
            <a:rPr kumimoji="0" lang="es-ES" sz="1100" b="1" i="0" u="none" strike="noStrike" kern="0" cap="none" spc="0" normalizeH="0" baseline="0" noProof="0">
              <a:ln>
                <a:noFill/>
              </a:ln>
              <a:solidFill>
                <a:prstClr val="black"/>
              </a:solidFill>
              <a:effectLst/>
              <a:uLnTx/>
              <a:uFillTx/>
              <a:latin typeface="+mn-lt"/>
              <a:ea typeface="+mn-ea"/>
              <a:cs typeface="+mn-cs"/>
            </a:rPr>
            <a:t> </a:t>
          </a:r>
          <a:r>
            <a:rPr kumimoji="0" lang="es-ES" sz="1100" b="0" i="0" u="none" strike="noStrike" kern="0" cap="none" spc="0" normalizeH="0" baseline="0" noProof="0">
              <a:ln>
                <a:noFill/>
              </a:ln>
              <a:solidFill>
                <a:prstClr val="black"/>
              </a:solidFill>
              <a:effectLst/>
              <a:uLnTx/>
              <a:uFillTx/>
              <a:latin typeface="+mn-lt"/>
              <a:ea typeface="+mn-ea"/>
              <a:cs typeface="+mn-cs"/>
            </a:rPr>
            <a:t> Esta será la suma a consignar por tal concepto en el contrato.</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s-ES" sz="1100" b="1" i="0" u="none" strike="noStrike" kern="0" cap="none" spc="0" normalizeH="0" baseline="0" noProof="0">
              <a:ln>
                <a:noFill/>
              </a:ln>
              <a:solidFill>
                <a:prstClr val="black"/>
              </a:solidFill>
              <a:effectLst/>
              <a:uLnTx/>
              <a:uFillTx/>
              <a:latin typeface="+mn-lt"/>
              <a:ea typeface="+mn-ea"/>
              <a:cs typeface="+mn-cs"/>
            </a:rPr>
            <a:t>III) </a:t>
          </a:r>
          <a:r>
            <a:rPr kumimoji="0" lang="es-ES" sz="1100" b="1" i="0" u="sng" strike="noStrike" kern="0" cap="none" spc="0" normalizeH="0" baseline="0" noProof="0">
              <a:ln>
                <a:noFill/>
              </a:ln>
              <a:solidFill>
                <a:prstClr val="black"/>
              </a:solidFill>
              <a:effectLst/>
              <a:uLnTx/>
              <a:uFillTx/>
              <a:latin typeface="+mn-lt"/>
              <a:ea typeface="+mn-ea"/>
              <a:cs typeface="+mn-cs"/>
            </a:rPr>
            <a:t>TASA EFECTIVA DEL PERIODO-</a:t>
          </a:r>
          <a:r>
            <a:rPr kumimoji="0" lang="es-ES" sz="1100" b="1" i="0" u="none" strike="noStrike" kern="0" cap="none" spc="0" normalizeH="0" baseline="0" noProof="0">
              <a:ln>
                <a:noFill/>
              </a:ln>
              <a:solidFill>
                <a:prstClr val="black"/>
              </a:solidFill>
              <a:effectLst/>
              <a:uLnTx/>
              <a:uFillTx/>
              <a:latin typeface="+mn-lt"/>
              <a:ea typeface="+mn-ea"/>
              <a:cs typeface="+mn-cs"/>
            </a:rPr>
            <a:t> </a:t>
          </a:r>
          <a:r>
            <a:rPr kumimoji="0" lang="es-ES" sz="1100" b="0" i="0" u="none" strike="noStrike" kern="0" cap="none" spc="0" normalizeH="0" baseline="0" noProof="0">
              <a:ln>
                <a:noFill/>
              </a:ln>
              <a:solidFill>
                <a:prstClr val="black"/>
              </a:solidFill>
              <a:effectLst/>
              <a:uLnTx/>
              <a:uFillTx/>
              <a:latin typeface="+mn-lt"/>
              <a:ea typeface="+mn-ea"/>
              <a:cs typeface="+mn-cs"/>
            </a:rPr>
            <a:t>Refiere a la tasa del período, por ejemplo del trimestre o del semestre: del período que se seleccionó en la celda de “INDICAR PERIODO”. Este dato no se consigna en el contrato.  El del primer vencimiento lo indica en una celda a la derecha y éste puede  no ser igual al del periodo  si el vencimiento de la primera cuota no coincide con el mismo.  </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prstClr val="black"/>
              </a:solidFill>
              <a:effectLst/>
              <a:uLnTx/>
              <a:uFillTx/>
              <a:latin typeface="+mn-lt"/>
              <a:ea typeface="+mn-ea"/>
              <a:cs typeface="+mn-cs"/>
            </a:rPr>
            <a:t>IV) </a:t>
          </a:r>
          <a:r>
            <a:rPr kumimoji="0" lang="es-ES" sz="1100" b="1" i="0" u="sng" strike="noStrike" kern="0" cap="none" spc="0" normalizeH="0" baseline="0" noProof="0">
              <a:ln>
                <a:noFill/>
              </a:ln>
              <a:solidFill>
                <a:prstClr val="black"/>
              </a:solidFill>
              <a:effectLst/>
              <a:uLnTx/>
              <a:uFillTx/>
              <a:latin typeface="+mn-lt"/>
              <a:ea typeface="+mn-ea"/>
              <a:cs typeface="+mn-cs"/>
            </a:rPr>
            <a:t>TOTAL FINANCIADO- </a:t>
          </a:r>
          <a:r>
            <a:rPr kumimoji="0" lang="es-ES" sz="1100" b="0" i="0" u="none" strike="noStrike" kern="0" cap="none" spc="0" normalizeH="0" baseline="0" noProof="0">
              <a:ln>
                <a:noFill/>
              </a:ln>
              <a:solidFill>
                <a:prstClr val="black"/>
              </a:solidFill>
              <a:effectLst/>
              <a:uLnTx/>
              <a:uFillTx/>
              <a:latin typeface="+mn-lt"/>
              <a:ea typeface="+mn-ea"/>
              <a:cs typeface="+mn-cs"/>
            </a:rPr>
            <a:t>Refiere al monto total de lo que el deudor pagará durante todo el proceso de amortización por todo concepto, (capital e interés). Este dato no lo exige la ley de usura, pero resultará de utilidad en materia de relaciones de consumo. Esta información aparece al pie de la planilla. </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s-ES" sz="1100" b="1" i="0" u="none" strike="noStrike" kern="0" cap="none" spc="0" normalizeH="0" baseline="0" noProof="0">
              <a:ln>
                <a:noFill/>
              </a:ln>
              <a:solidFill>
                <a:prstClr val="black"/>
              </a:solidFill>
              <a:effectLst/>
              <a:uLnTx/>
              <a:uFillTx/>
              <a:latin typeface="+mn-lt"/>
              <a:ea typeface="+mn-ea"/>
              <a:cs typeface="+mn-cs"/>
            </a:rPr>
            <a:t> </a:t>
          </a:r>
          <a:endParaRPr kumimoji="0" lang="es-AR"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s-ES" sz="1100" b="0" i="0" u="none" strike="noStrike" kern="0" cap="none" spc="0" normalizeH="0" baseline="0" noProof="0">
              <a:ln>
                <a:noFill/>
              </a:ln>
              <a:solidFill>
                <a:prstClr val="black"/>
              </a:solidFill>
              <a:effectLst/>
              <a:uLnTx/>
              <a:uFillTx/>
              <a:latin typeface="+mn-lt"/>
              <a:ea typeface="+mn-ea"/>
              <a:cs typeface="+mn-cs"/>
            </a:rPr>
            <a:t>  </a:t>
          </a:r>
          <a:endParaRPr kumimoji="0" lang="es-AR"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952500</xdr:colOff>
      <xdr:row>0</xdr:row>
      <xdr:rowOff>1714500</xdr:rowOff>
    </xdr:to>
    <xdr:pic>
      <xdr:nvPicPr>
        <xdr:cNvPr id="209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6685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819150</xdr:colOff>
      <xdr:row>6</xdr:row>
      <xdr:rowOff>66675</xdr:rowOff>
    </xdr:to>
    <xdr:pic>
      <xdr:nvPicPr>
        <xdr:cNvPr id="3138"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2954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topLeftCell="A10" workbookViewId="0">
      <selection activeCell="I58" sqref="I58"/>
    </sheetView>
  </sheetViews>
  <sheetFormatPr baseColWidth="10" defaultRowHeight="15" x14ac:dyDescent="0.25"/>
  <sheetData/>
  <sheetProtection password="CF1B"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showRowColHeaders="0" zoomScaleNormal="100" workbookViewId="0">
      <selection activeCell="F6" sqref="F6"/>
    </sheetView>
  </sheetViews>
  <sheetFormatPr baseColWidth="10" defaultRowHeight="15" x14ac:dyDescent="0.25"/>
  <cols>
    <col min="1" max="1" width="6.75" customWidth="1"/>
    <col min="2" max="2" width="22.75" customWidth="1"/>
    <col min="3" max="5" width="24.75" customWidth="1"/>
    <col min="6" max="7" width="26.625" customWidth="1"/>
    <col min="8" max="9" width="10.625" customWidth="1"/>
    <col min="10" max="11" width="20.75" customWidth="1"/>
    <col min="12" max="15" width="14.75" customWidth="1"/>
  </cols>
  <sheetData>
    <row r="1" spans="1:14" ht="150" customHeight="1" x14ac:dyDescent="0.55000000000000004">
      <c r="A1" s="107" t="s">
        <v>45</v>
      </c>
      <c r="B1" s="108"/>
      <c r="C1" s="108"/>
      <c r="D1" s="108"/>
      <c r="E1" s="108"/>
      <c r="F1" s="108"/>
      <c r="G1" s="77"/>
    </row>
    <row r="2" spans="1:14" ht="24.95" customHeight="1" x14ac:dyDescent="0.25">
      <c r="A2" s="109" t="s">
        <v>41</v>
      </c>
      <c r="B2" s="110"/>
      <c r="C2" s="110"/>
      <c r="D2" s="110"/>
      <c r="E2" s="110"/>
      <c r="F2" s="111"/>
      <c r="G2" s="77"/>
    </row>
    <row r="3" spans="1:14" ht="99.95" customHeight="1" thickBot="1" x14ac:dyDescent="0.3">
      <c r="A3" s="112" t="s">
        <v>52</v>
      </c>
      <c r="B3" s="113"/>
      <c r="C3" s="113"/>
      <c r="D3" s="113"/>
      <c r="E3" s="113"/>
      <c r="F3" s="114"/>
    </row>
    <row r="4" spans="1:14" ht="9.9499999999999993" customHeight="1" thickBot="1" x14ac:dyDescent="0.3">
      <c r="A4" s="79"/>
      <c r="B4" s="99" t="s">
        <v>44</v>
      </c>
      <c r="C4" s="100"/>
      <c r="D4" s="100"/>
      <c r="E4" s="100"/>
      <c r="F4" s="101"/>
      <c r="G4" s="30"/>
      <c r="H4" s="30"/>
      <c r="I4" s="30"/>
      <c r="J4" s="30"/>
      <c r="K4" s="30"/>
      <c r="L4" s="30"/>
      <c r="M4" s="30"/>
    </row>
    <row r="5" spans="1:14" ht="21.95" customHeight="1" thickBot="1" x14ac:dyDescent="0.4">
      <c r="A5" s="80" t="s">
        <v>28</v>
      </c>
      <c r="B5" s="102" t="s">
        <v>19</v>
      </c>
      <c r="C5" s="103"/>
      <c r="D5" s="103"/>
      <c r="E5" s="103"/>
      <c r="F5" s="78">
        <v>20000</v>
      </c>
      <c r="G5" s="30"/>
      <c r="H5" s="30"/>
      <c r="I5" s="35"/>
      <c r="J5" s="68" t="s">
        <v>18</v>
      </c>
      <c r="K5" s="68">
        <f>POWER(K9,F9)</f>
        <v>1.0079741404289038</v>
      </c>
      <c r="L5" s="69"/>
      <c r="M5" s="30"/>
      <c r="N5" s="29"/>
    </row>
    <row r="6" spans="1:14" ht="21.95" customHeight="1" thickBot="1" x14ac:dyDescent="0.4">
      <c r="A6" s="52" t="s">
        <v>29</v>
      </c>
      <c r="B6" s="104" t="s">
        <v>27</v>
      </c>
      <c r="C6" s="96"/>
      <c r="D6" s="96"/>
      <c r="E6" s="96"/>
      <c r="F6" s="46">
        <v>1</v>
      </c>
      <c r="G6" s="30"/>
      <c r="H6" s="30"/>
      <c r="I6" s="35"/>
      <c r="J6" s="68" t="s">
        <v>17</v>
      </c>
      <c r="K6" s="68">
        <f>SUM(K5,-1)</f>
        <v>7.9741404289037643E-3</v>
      </c>
      <c r="L6" s="70">
        <f>SUM(K6,0)</f>
        <v>7.9741404289037643E-3</v>
      </c>
      <c r="M6" s="30"/>
      <c r="N6" s="29"/>
    </row>
    <row r="7" spans="1:14" ht="21.95" customHeight="1" thickBot="1" x14ac:dyDescent="0.4">
      <c r="A7" s="52" t="s">
        <v>30</v>
      </c>
      <c r="B7" s="105" t="s">
        <v>26</v>
      </c>
      <c r="C7" s="106"/>
      <c r="D7" s="106"/>
      <c r="E7" s="106"/>
      <c r="F7" s="46">
        <v>1</v>
      </c>
      <c r="G7" s="30"/>
      <c r="H7" s="30"/>
      <c r="I7" s="30"/>
      <c r="J7" s="68"/>
      <c r="K7" s="68"/>
      <c r="L7" s="69"/>
      <c r="M7" s="30"/>
      <c r="N7" s="29"/>
    </row>
    <row r="8" spans="1:14" ht="21.95" customHeight="1" thickBot="1" x14ac:dyDescent="0.4">
      <c r="A8" s="52" t="s">
        <v>31</v>
      </c>
      <c r="B8" s="104" t="s">
        <v>25</v>
      </c>
      <c r="C8" s="96"/>
      <c r="D8" s="96"/>
      <c r="E8" s="96"/>
      <c r="F8" s="45">
        <v>0.1</v>
      </c>
      <c r="G8" s="44" t="s">
        <v>24</v>
      </c>
      <c r="H8" s="43">
        <f>SUM(F9,0)</f>
        <v>1</v>
      </c>
      <c r="I8" s="42" t="s">
        <v>13</v>
      </c>
      <c r="J8" s="71">
        <f>SUM(F8,0)</f>
        <v>0.1</v>
      </c>
      <c r="K8" s="71">
        <f>SUM(J8,1)</f>
        <v>1.1000000000000001</v>
      </c>
      <c r="L8" s="69"/>
      <c r="M8" s="30"/>
      <c r="N8" s="29"/>
    </row>
    <row r="9" spans="1:14" ht="21.95" customHeight="1" thickBot="1" x14ac:dyDescent="0.4">
      <c r="A9" s="52" t="s">
        <v>32</v>
      </c>
      <c r="B9" s="115" t="s">
        <v>12</v>
      </c>
      <c r="C9" s="106"/>
      <c r="D9" s="106"/>
      <c r="E9" s="106"/>
      <c r="F9" s="41">
        <v>1</v>
      </c>
      <c r="G9" s="40" t="s">
        <v>23</v>
      </c>
      <c r="H9" s="39">
        <f>SUM(L6,0)</f>
        <v>7.9741404289037643E-3</v>
      </c>
      <c r="I9" s="38"/>
      <c r="J9" s="68"/>
      <c r="K9" s="68">
        <f>POWER(K8,1/12)</f>
        <v>1.0079741404289038</v>
      </c>
      <c r="L9" s="69"/>
      <c r="M9" s="30"/>
      <c r="N9" s="29"/>
    </row>
    <row r="10" spans="1:14" ht="26.1" customHeight="1" thickBot="1" x14ac:dyDescent="0.45">
      <c r="A10" s="52" t="s">
        <v>33</v>
      </c>
      <c r="B10" s="95" t="s">
        <v>22</v>
      </c>
      <c r="C10" s="96"/>
      <c r="D10" s="96"/>
      <c r="E10" s="97"/>
      <c r="F10" s="37">
        <f>SUM(E13,E14:E72)</f>
        <v>159.47999999999999</v>
      </c>
      <c r="G10" s="30"/>
      <c r="H10" s="30"/>
      <c r="I10" s="36"/>
      <c r="J10" s="72" t="s">
        <v>9</v>
      </c>
      <c r="K10" s="73">
        <f>SUM(K9,-1)</f>
        <v>7.9741404289037643E-3</v>
      </c>
      <c r="L10" s="70">
        <f>SUM(K10,0)</f>
        <v>7.9741404289037643E-3</v>
      </c>
      <c r="M10" s="30"/>
      <c r="N10" s="29"/>
    </row>
    <row r="11" spans="1:14" ht="26.1" customHeight="1" thickBot="1" x14ac:dyDescent="0.45">
      <c r="A11" s="52" t="s">
        <v>34</v>
      </c>
      <c r="B11" s="98" t="s">
        <v>8</v>
      </c>
      <c r="C11" s="98"/>
      <c r="D11" s="98"/>
      <c r="E11" s="91">
        <f>SUM(F7,0)</f>
        <v>1</v>
      </c>
      <c r="F11" s="92">
        <f>SUM(L12,0)</f>
        <v>7.9741404289037643E-3</v>
      </c>
      <c r="H11" s="30"/>
      <c r="I11" s="3"/>
      <c r="J11" s="68" t="s">
        <v>1</v>
      </c>
      <c r="K11" s="68">
        <f>POWER(K9,F7)</f>
        <v>1.0079741404289038</v>
      </c>
      <c r="L11" s="69"/>
      <c r="M11" s="30"/>
      <c r="N11" s="29"/>
    </row>
    <row r="12" spans="1:14" ht="39.950000000000003" customHeight="1" thickBot="1" x14ac:dyDescent="0.3">
      <c r="B12" s="93" t="s">
        <v>6</v>
      </c>
      <c r="C12" s="93" t="s">
        <v>5</v>
      </c>
      <c r="D12" s="93" t="s">
        <v>4</v>
      </c>
      <c r="E12" s="94" t="s">
        <v>21</v>
      </c>
      <c r="F12" s="93" t="s">
        <v>3</v>
      </c>
      <c r="G12" s="47" t="s">
        <v>7</v>
      </c>
      <c r="H12" s="69"/>
      <c r="I12" s="75" t="s">
        <v>20</v>
      </c>
      <c r="J12" s="74" t="s">
        <v>1</v>
      </c>
      <c r="K12" s="68">
        <f>SUM(K11,-1)</f>
        <v>7.9741404289037643E-3</v>
      </c>
      <c r="L12" s="70">
        <f>SUM(K12,0)</f>
        <v>7.9741404289037643E-3</v>
      </c>
      <c r="M12" s="30"/>
      <c r="N12" s="29"/>
    </row>
    <row r="13" spans="1:14" ht="15.75" x14ac:dyDescent="0.25">
      <c r="B13" s="89">
        <f>IF(C13&gt;0,1,IF(C13=0,0))</f>
        <v>1</v>
      </c>
      <c r="C13" s="90">
        <f t="shared" ref="C13:C44" si="0">IF(AND(D13=0,I13=0),0,D13/I13)</f>
        <v>20000</v>
      </c>
      <c r="D13" s="90">
        <f>SUM(F5,0)</f>
        <v>20000</v>
      </c>
      <c r="E13" s="90">
        <f t="shared" ref="E13:E44" si="1">ROUND(J13,2)</f>
        <v>159.47999999999999</v>
      </c>
      <c r="F13" s="90">
        <f t="shared" ref="F13:F44" si="2">SUM(C13,E13)</f>
        <v>20159.48</v>
      </c>
      <c r="G13" s="30"/>
      <c r="H13" s="69"/>
      <c r="I13" s="69">
        <f>SUM(F6,0)</f>
        <v>1</v>
      </c>
      <c r="J13" s="68">
        <f>PRODUCT(D13,K6)</f>
        <v>159.48280857807529</v>
      </c>
      <c r="K13" s="68"/>
      <c r="L13" s="69"/>
      <c r="M13" s="30"/>
      <c r="N13" s="29"/>
    </row>
    <row r="14" spans="1:14" ht="15.75" x14ac:dyDescent="0.25">
      <c r="B14" s="89">
        <f>IF(C14&gt;0,2,IF(C14=0,0))</f>
        <v>0</v>
      </c>
      <c r="C14" s="90">
        <f t="shared" si="0"/>
        <v>0</v>
      </c>
      <c r="D14" s="90">
        <f t="shared" ref="D14:D45" si="3">SUM(D13,-C13)</f>
        <v>0</v>
      </c>
      <c r="E14" s="90">
        <f t="shared" si="1"/>
        <v>0</v>
      </c>
      <c r="F14" s="90">
        <f t="shared" si="2"/>
        <v>0</v>
      </c>
      <c r="G14" s="34"/>
      <c r="H14" s="76"/>
      <c r="I14" s="69">
        <f t="shared" ref="I14:I45" si="4">SUM(I13,-1)</f>
        <v>0</v>
      </c>
      <c r="J14" s="68">
        <f>PRODUCT(D14,K12)</f>
        <v>0</v>
      </c>
      <c r="K14" s="68"/>
      <c r="L14" s="69"/>
      <c r="M14" s="30"/>
      <c r="N14" s="29"/>
    </row>
    <row r="15" spans="1:14" ht="15.75" x14ac:dyDescent="0.25">
      <c r="B15" s="89">
        <f>IF(C15&gt;0,3,IF(C15=0,0))</f>
        <v>0</v>
      </c>
      <c r="C15" s="90">
        <f>IF(AND(D15=0,I15=0),0,D15/I15)</f>
        <v>0</v>
      </c>
      <c r="D15" s="90">
        <f t="shared" si="3"/>
        <v>0</v>
      </c>
      <c r="E15" s="90">
        <f t="shared" si="1"/>
        <v>0</v>
      </c>
      <c r="F15" s="90">
        <f t="shared" si="2"/>
        <v>0</v>
      </c>
      <c r="G15" s="34"/>
      <c r="H15" s="76"/>
      <c r="I15" s="69">
        <f t="shared" si="4"/>
        <v>-1</v>
      </c>
      <c r="J15" s="68">
        <f>PRODUCT(D15,K12)</f>
        <v>0</v>
      </c>
      <c r="K15" s="68"/>
      <c r="L15" s="69"/>
      <c r="M15" s="30"/>
      <c r="N15" s="29"/>
    </row>
    <row r="16" spans="1:14" ht="15.75" x14ac:dyDescent="0.25">
      <c r="B16" s="89">
        <f>IF(C16&gt;0,4,IF(C16=0,0))</f>
        <v>0</v>
      </c>
      <c r="C16" s="90">
        <f t="shared" si="0"/>
        <v>0</v>
      </c>
      <c r="D16" s="90">
        <f t="shared" si="3"/>
        <v>0</v>
      </c>
      <c r="E16" s="90">
        <f t="shared" si="1"/>
        <v>0</v>
      </c>
      <c r="F16" s="90">
        <f t="shared" si="2"/>
        <v>0</v>
      </c>
      <c r="G16" s="34"/>
      <c r="H16" s="76"/>
      <c r="I16" s="69">
        <f t="shared" si="4"/>
        <v>-2</v>
      </c>
      <c r="J16" s="68">
        <f>PRODUCT(D16,K12)</f>
        <v>0</v>
      </c>
      <c r="K16" s="68"/>
      <c r="L16" s="69"/>
      <c r="M16" s="30"/>
      <c r="N16" s="29"/>
    </row>
    <row r="17" spans="2:14" ht="15.75" x14ac:dyDescent="0.25">
      <c r="B17" s="89">
        <f>IF(C17&gt;0,5,IF(C17=0,0))</f>
        <v>0</v>
      </c>
      <c r="C17" s="90">
        <f t="shared" si="0"/>
        <v>0</v>
      </c>
      <c r="D17" s="90">
        <f t="shared" si="3"/>
        <v>0</v>
      </c>
      <c r="E17" s="90">
        <f t="shared" si="1"/>
        <v>0</v>
      </c>
      <c r="F17" s="90">
        <f t="shared" si="2"/>
        <v>0</v>
      </c>
      <c r="G17" s="34"/>
      <c r="H17" s="76"/>
      <c r="I17" s="69">
        <f t="shared" si="4"/>
        <v>-3</v>
      </c>
      <c r="J17" s="68">
        <f>PRODUCT(D17,K12)</f>
        <v>0</v>
      </c>
      <c r="K17" s="68"/>
      <c r="L17" s="69"/>
      <c r="M17" s="30"/>
      <c r="N17" s="29"/>
    </row>
    <row r="18" spans="2:14" ht="15.75" x14ac:dyDescent="0.25">
      <c r="B18" s="89">
        <f>IF(C18&gt;0,6,IF(C18=0,0))</f>
        <v>0</v>
      </c>
      <c r="C18" s="90">
        <f t="shared" si="0"/>
        <v>0</v>
      </c>
      <c r="D18" s="90">
        <f t="shared" si="3"/>
        <v>0</v>
      </c>
      <c r="E18" s="90">
        <f t="shared" si="1"/>
        <v>0</v>
      </c>
      <c r="F18" s="90">
        <f t="shared" si="2"/>
        <v>0</v>
      </c>
      <c r="G18" s="34"/>
      <c r="H18" s="76"/>
      <c r="I18" s="69">
        <f t="shared" si="4"/>
        <v>-4</v>
      </c>
      <c r="J18" s="68">
        <f>PRODUCT(D18,K12)</f>
        <v>0</v>
      </c>
      <c r="K18" s="68"/>
      <c r="L18" s="69"/>
      <c r="M18" s="30"/>
      <c r="N18" s="29"/>
    </row>
    <row r="19" spans="2:14" ht="15.75" x14ac:dyDescent="0.25">
      <c r="B19" s="89">
        <f>IF(C19&gt;0,7,IF(C19=0,0))</f>
        <v>0</v>
      </c>
      <c r="C19" s="90">
        <f t="shared" si="0"/>
        <v>0</v>
      </c>
      <c r="D19" s="90">
        <f t="shared" si="3"/>
        <v>0</v>
      </c>
      <c r="E19" s="90">
        <f t="shared" si="1"/>
        <v>0</v>
      </c>
      <c r="F19" s="90">
        <f t="shared" si="2"/>
        <v>0</v>
      </c>
      <c r="G19" s="34"/>
      <c r="H19" s="76"/>
      <c r="I19" s="69">
        <f t="shared" si="4"/>
        <v>-5</v>
      </c>
      <c r="J19" s="68">
        <f>PRODUCT(D19,K12)</f>
        <v>0</v>
      </c>
      <c r="K19" s="68"/>
      <c r="L19" s="69"/>
      <c r="M19" s="30"/>
      <c r="N19" s="29"/>
    </row>
    <row r="20" spans="2:14" ht="15.75" x14ac:dyDescent="0.25">
      <c r="B20" s="89">
        <f>IF(C20&gt;0,8,IF(C20=0,0))</f>
        <v>0</v>
      </c>
      <c r="C20" s="90">
        <f t="shared" si="0"/>
        <v>0</v>
      </c>
      <c r="D20" s="90">
        <f t="shared" si="3"/>
        <v>0</v>
      </c>
      <c r="E20" s="90">
        <f t="shared" si="1"/>
        <v>0</v>
      </c>
      <c r="F20" s="90">
        <f t="shared" si="2"/>
        <v>0</v>
      </c>
      <c r="G20" s="34"/>
      <c r="H20" s="76"/>
      <c r="I20" s="69">
        <f t="shared" si="4"/>
        <v>-6</v>
      </c>
      <c r="J20" s="68">
        <f>PRODUCT(D20,K12)</f>
        <v>0</v>
      </c>
      <c r="K20" s="68"/>
      <c r="L20" s="69"/>
      <c r="M20" s="30"/>
      <c r="N20" s="29"/>
    </row>
    <row r="21" spans="2:14" ht="15.75" x14ac:dyDescent="0.25">
      <c r="B21" s="89">
        <f>IF(C21&gt;0,9,IF(C21=0,0))</f>
        <v>0</v>
      </c>
      <c r="C21" s="90">
        <f t="shared" si="0"/>
        <v>0</v>
      </c>
      <c r="D21" s="90">
        <f t="shared" si="3"/>
        <v>0</v>
      </c>
      <c r="E21" s="90">
        <f t="shared" si="1"/>
        <v>0</v>
      </c>
      <c r="F21" s="90">
        <f t="shared" si="2"/>
        <v>0</v>
      </c>
      <c r="G21" s="34"/>
      <c r="H21" s="76"/>
      <c r="I21" s="69">
        <f t="shared" si="4"/>
        <v>-7</v>
      </c>
      <c r="J21" s="68">
        <f>PRODUCT(D21,K12)</f>
        <v>0</v>
      </c>
      <c r="K21" s="68"/>
      <c r="L21" s="69"/>
      <c r="M21" s="30"/>
      <c r="N21" s="29"/>
    </row>
    <row r="22" spans="2:14" ht="15.75" x14ac:dyDescent="0.25">
      <c r="B22" s="89">
        <f>IF(C22&gt;0,10,IF(C22=0,0))</f>
        <v>0</v>
      </c>
      <c r="C22" s="90">
        <f t="shared" si="0"/>
        <v>0</v>
      </c>
      <c r="D22" s="90">
        <f t="shared" si="3"/>
        <v>0</v>
      </c>
      <c r="E22" s="90">
        <f t="shared" si="1"/>
        <v>0</v>
      </c>
      <c r="F22" s="90">
        <f t="shared" si="2"/>
        <v>0</v>
      </c>
      <c r="G22" s="34"/>
      <c r="H22" s="76"/>
      <c r="I22" s="69">
        <f t="shared" si="4"/>
        <v>-8</v>
      </c>
      <c r="J22" s="68">
        <f>PRODUCT(D22,K12)</f>
        <v>0</v>
      </c>
      <c r="K22" s="68"/>
      <c r="L22" s="69"/>
      <c r="M22" s="30"/>
      <c r="N22" s="29"/>
    </row>
    <row r="23" spans="2:14" ht="15.75" x14ac:dyDescent="0.25">
      <c r="B23" s="89">
        <f>IF(C23&gt;0,11,IF(C23=0,0))</f>
        <v>0</v>
      </c>
      <c r="C23" s="90">
        <f t="shared" si="0"/>
        <v>0</v>
      </c>
      <c r="D23" s="90">
        <f t="shared" si="3"/>
        <v>0</v>
      </c>
      <c r="E23" s="90">
        <f t="shared" si="1"/>
        <v>0</v>
      </c>
      <c r="F23" s="90">
        <f t="shared" si="2"/>
        <v>0</v>
      </c>
      <c r="G23" s="34"/>
      <c r="H23" s="76"/>
      <c r="I23" s="69">
        <f t="shared" si="4"/>
        <v>-9</v>
      </c>
      <c r="J23" s="68">
        <f>PRODUCT(D23,K12)</f>
        <v>0</v>
      </c>
      <c r="K23" s="68"/>
      <c r="L23" s="69"/>
      <c r="M23" s="30"/>
      <c r="N23" s="29"/>
    </row>
    <row r="24" spans="2:14" ht="15.75" x14ac:dyDescent="0.25">
      <c r="B24" s="89">
        <f>IF(C24&gt;0,12,IF(C24=0,0))</f>
        <v>0</v>
      </c>
      <c r="C24" s="90">
        <f t="shared" si="0"/>
        <v>0</v>
      </c>
      <c r="D24" s="90">
        <f t="shared" si="3"/>
        <v>0</v>
      </c>
      <c r="E24" s="90">
        <f t="shared" si="1"/>
        <v>0</v>
      </c>
      <c r="F24" s="90">
        <f t="shared" si="2"/>
        <v>0</v>
      </c>
      <c r="G24" s="34"/>
      <c r="H24" s="76"/>
      <c r="I24" s="69">
        <f t="shared" si="4"/>
        <v>-10</v>
      </c>
      <c r="J24" s="68">
        <f>PRODUCT(D24,K12)</f>
        <v>0</v>
      </c>
      <c r="K24" s="68"/>
      <c r="L24" s="69"/>
      <c r="M24" s="30"/>
    </row>
    <row r="25" spans="2:14" ht="15.75" x14ac:dyDescent="0.25">
      <c r="B25" s="89">
        <f>IF(C25&gt;0,13,IF(C25=0,0))</f>
        <v>0</v>
      </c>
      <c r="C25" s="90">
        <f t="shared" si="0"/>
        <v>0</v>
      </c>
      <c r="D25" s="90">
        <f t="shared" si="3"/>
        <v>0</v>
      </c>
      <c r="E25" s="90">
        <f t="shared" si="1"/>
        <v>0</v>
      </c>
      <c r="F25" s="90">
        <f t="shared" si="2"/>
        <v>0</v>
      </c>
      <c r="G25" s="34"/>
      <c r="H25" s="76"/>
      <c r="I25" s="69">
        <f t="shared" si="4"/>
        <v>-11</v>
      </c>
      <c r="J25" s="69">
        <f>PRODUCT(D25,K12)</f>
        <v>0</v>
      </c>
      <c r="K25" s="69"/>
      <c r="L25" s="69"/>
      <c r="M25" s="30"/>
    </row>
    <row r="26" spans="2:14" ht="15.75" x14ac:dyDescent="0.25">
      <c r="B26" s="89">
        <f>IF(C26&gt;0,14,IF(C26=0,0))</f>
        <v>0</v>
      </c>
      <c r="C26" s="90">
        <f t="shared" si="0"/>
        <v>0</v>
      </c>
      <c r="D26" s="90">
        <f t="shared" si="3"/>
        <v>0</v>
      </c>
      <c r="E26" s="90">
        <f t="shared" si="1"/>
        <v>0</v>
      </c>
      <c r="F26" s="90">
        <f t="shared" si="2"/>
        <v>0</v>
      </c>
      <c r="G26" s="34"/>
      <c r="H26" s="76"/>
      <c r="I26" s="69">
        <f t="shared" si="4"/>
        <v>-12</v>
      </c>
      <c r="J26" s="69">
        <f>PRODUCT(D26,K12)</f>
        <v>0</v>
      </c>
      <c r="K26" s="69"/>
      <c r="L26" s="69"/>
      <c r="M26" s="30"/>
    </row>
    <row r="27" spans="2:14" ht="15.75" x14ac:dyDescent="0.25">
      <c r="B27" s="89">
        <f>IF(C27&gt;0,15,IF(C27=0,0))</f>
        <v>0</v>
      </c>
      <c r="C27" s="90">
        <f t="shared" si="0"/>
        <v>0</v>
      </c>
      <c r="D27" s="90">
        <f t="shared" si="3"/>
        <v>0</v>
      </c>
      <c r="E27" s="90">
        <f t="shared" si="1"/>
        <v>0</v>
      </c>
      <c r="F27" s="90">
        <f t="shared" si="2"/>
        <v>0</v>
      </c>
      <c r="G27" s="34"/>
      <c r="H27" s="76"/>
      <c r="I27" s="69">
        <f t="shared" si="4"/>
        <v>-13</v>
      </c>
      <c r="J27" s="69">
        <f>PRODUCT(D27,K12)</f>
        <v>0</v>
      </c>
      <c r="K27" s="69"/>
      <c r="L27" s="69"/>
      <c r="M27" s="30"/>
    </row>
    <row r="28" spans="2:14" ht="15.75" x14ac:dyDescent="0.25">
      <c r="B28" s="89">
        <f>IF(C28&gt;0,16,IF(C28=0,0))</f>
        <v>0</v>
      </c>
      <c r="C28" s="90">
        <f t="shared" si="0"/>
        <v>0</v>
      </c>
      <c r="D28" s="90">
        <f t="shared" si="3"/>
        <v>0</v>
      </c>
      <c r="E28" s="90">
        <f t="shared" si="1"/>
        <v>0</v>
      </c>
      <c r="F28" s="90">
        <f t="shared" si="2"/>
        <v>0</v>
      </c>
      <c r="G28" s="34"/>
      <c r="H28" s="76"/>
      <c r="I28" s="69">
        <f t="shared" si="4"/>
        <v>-14</v>
      </c>
      <c r="J28" s="69">
        <f>PRODUCT(D28,K12)</f>
        <v>0</v>
      </c>
      <c r="K28" s="69"/>
      <c r="L28" s="69"/>
      <c r="M28" s="30"/>
    </row>
    <row r="29" spans="2:14" ht="15.75" x14ac:dyDescent="0.25">
      <c r="B29" s="89">
        <f>IF(C29&gt;0,17,IF(C29=0,0))</f>
        <v>0</v>
      </c>
      <c r="C29" s="90">
        <f t="shared" si="0"/>
        <v>0</v>
      </c>
      <c r="D29" s="90">
        <f t="shared" si="3"/>
        <v>0</v>
      </c>
      <c r="E29" s="90">
        <f t="shared" si="1"/>
        <v>0</v>
      </c>
      <c r="F29" s="90">
        <f t="shared" si="2"/>
        <v>0</v>
      </c>
      <c r="G29" s="34"/>
      <c r="H29" s="76"/>
      <c r="I29" s="69">
        <f t="shared" si="4"/>
        <v>-15</v>
      </c>
      <c r="J29" s="69">
        <f>PRODUCT(D29,K12)</f>
        <v>0</v>
      </c>
      <c r="K29" s="69"/>
      <c r="L29" s="69"/>
      <c r="M29" s="30"/>
    </row>
    <row r="30" spans="2:14" ht="15.75" x14ac:dyDescent="0.25">
      <c r="B30" s="89">
        <f>IF(C30&gt;0,18,IF(C30=0,0))</f>
        <v>0</v>
      </c>
      <c r="C30" s="90">
        <f t="shared" si="0"/>
        <v>0</v>
      </c>
      <c r="D30" s="90">
        <f t="shared" si="3"/>
        <v>0</v>
      </c>
      <c r="E30" s="90">
        <f t="shared" si="1"/>
        <v>0</v>
      </c>
      <c r="F30" s="90">
        <f t="shared" si="2"/>
        <v>0</v>
      </c>
      <c r="G30" s="34"/>
      <c r="H30" s="76"/>
      <c r="I30" s="69">
        <f t="shared" si="4"/>
        <v>-16</v>
      </c>
      <c r="J30" s="69">
        <f>PRODUCT(D30,K12)</f>
        <v>0</v>
      </c>
      <c r="K30" s="69"/>
      <c r="L30" s="69"/>
      <c r="M30" s="30"/>
    </row>
    <row r="31" spans="2:14" ht="15.75" x14ac:dyDescent="0.25">
      <c r="B31" s="89">
        <f>IF(C31&gt;0,19,IF(C31=0,0))</f>
        <v>0</v>
      </c>
      <c r="C31" s="90">
        <f t="shared" si="0"/>
        <v>0</v>
      </c>
      <c r="D31" s="90">
        <f t="shared" si="3"/>
        <v>0</v>
      </c>
      <c r="E31" s="90">
        <f t="shared" si="1"/>
        <v>0</v>
      </c>
      <c r="F31" s="90">
        <f t="shared" si="2"/>
        <v>0</v>
      </c>
      <c r="G31" s="34"/>
      <c r="H31" s="76"/>
      <c r="I31" s="69">
        <f t="shared" si="4"/>
        <v>-17</v>
      </c>
      <c r="J31" s="69">
        <f>PRODUCT(D31,K12)</f>
        <v>0</v>
      </c>
      <c r="K31" s="69"/>
      <c r="L31" s="69"/>
      <c r="M31" s="30"/>
    </row>
    <row r="32" spans="2:14" ht="15.75" x14ac:dyDescent="0.25">
      <c r="B32" s="89">
        <f>IF(C32&gt;0,20,IF(C32=0,0))</f>
        <v>0</v>
      </c>
      <c r="C32" s="90">
        <f t="shared" si="0"/>
        <v>0</v>
      </c>
      <c r="D32" s="90">
        <f t="shared" si="3"/>
        <v>0</v>
      </c>
      <c r="E32" s="90">
        <f t="shared" si="1"/>
        <v>0</v>
      </c>
      <c r="F32" s="90">
        <f t="shared" si="2"/>
        <v>0</v>
      </c>
      <c r="G32" s="34"/>
      <c r="H32" s="76"/>
      <c r="I32" s="69">
        <f t="shared" si="4"/>
        <v>-18</v>
      </c>
      <c r="J32" s="69">
        <f>PRODUCT(D32,K12)</f>
        <v>0</v>
      </c>
      <c r="K32" s="69"/>
      <c r="L32" s="69"/>
      <c r="M32" s="30"/>
    </row>
    <row r="33" spans="2:13" ht="15.75" x14ac:dyDescent="0.25">
      <c r="B33" s="89">
        <f>IF(C33&gt;0,21,IF(C33=0,0))</f>
        <v>0</v>
      </c>
      <c r="C33" s="90">
        <f t="shared" si="0"/>
        <v>0</v>
      </c>
      <c r="D33" s="90">
        <f t="shared" si="3"/>
        <v>0</v>
      </c>
      <c r="E33" s="90">
        <f t="shared" si="1"/>
        <v>0</v>
      </c>
      <c r="F33" s="90">
        <f>SUM(C33,E33)</f>
        <v>0</v>
      </c>
      <c r="G33" s="34"/>
      <c r="H33" s="76"/>
      <c r="I33" s="69">
        <f t="shared" si="4"/>
        <v>-19</v>
      </c>
      <c r="J33" s="69">
        <f>PRODUCT(D33,K12)</f>
        <v>0</v>
      </c>
      <c r="K33" s="69"/>
      <c r="L33" s="69"/>
      <c r="M33" s="30"/>
    </row>
    <row r="34" spans="2:13" ht="15.75" x14ac:dyDescent="0.25">
      <c r="B34" s="89">
        <f>IF(C34&gt;0,22,IF(C34=0,0))</f>
        <v>0</v>
      </c>
      <c r="C34" s="90">
        <f t="shared" si="0"/>
        <v>0</v>
      </c>
      <c r="D34" s="90">
        <f t="shared" si="3"/>
        <v>0</v>
      </c>
      <c r="E34" s="90">
        <f t="shared" si="1"/>
        <v>0</v>
      </c>
      <c r="F34" s="90">
        <f t="shared" si="2"/>
        <v>0</v>
      </c>
      <c r="G34" s="34"/>
      <c r="H34" s="76"/>
      <c r="I34" s="69">
        <f t="shared" si="4"/>
        <v>-20</v>
      </c>
      <c r="J34" s="69">
        <f>PRODUCT(D34,K12)</f>
        <v>0</v>
      </c>
      <c r="K34" s="69"/>
      <c r="L34" s="69"/>
      <c r="M34" s="30"/>
    </row>
    <row r="35" spans="2:13" ht="15.75" x14ac:dyDescent="0.25">
      <c r="B35" s="89">
        <f>IF(C35&gt;0,23,IF(C35=0,0))</f>
        <v>0</v>
      </c>
      <c r="C35" s="90">
        <f t="shared" si="0"/>
        <v>0</v>
      </c>
      <c r="D35" s="90">
        <f t="shared" si="3"/>
        <v>0</v>
      </c>
      <c r="E35" s="90">
        <f t="shared" si="1"/>
        <v>0</v>
      </c>
      <c r="F35" s="90">
        <f t="shared" si="2"/>
        <v>0</v>
      </c>
      <c r="G35" s="34"/>
      <c r="H35" s="76"/>
      <c r="I35" s="69">
        <f t="shared" si="4"/>
        <v>-21</v>
      </c>
      <c r="J35" s="69">
        <f>PRODUCT(D35,K12)</f>
        <v>0</v>
      </c>
      <c r="K35" s="69"/>
      <c r="L35" s="69"/>
      <c r="M35" s="30"/>
    </row>
    <row r="36" spans="2:13" ht="15.75" x14ac:dyDescent="0.25">
      <c r="B36" s="89">
        <f>IF(C36&gt;0,24,IF(C36=0,0))</f>
        <v>0</v>
      </c>
      <c r="C36" s="90">
        <f t="shared" si="0"/>
        <v>0</v>
      </c>
      <c r="D36" s="90">
        <f t="shared" si="3"/>
        <v>0</v>
      </c>
      <c r="E36" s="90">
        <f t="shared" si="1"/>
        <v>0</v>
      </c>
      <c r="F36" s="90">
        <f t="shared" si="2"/>
        <v>0</v>
      </c>
      <c r="G36" s="34"/>
      <c r="H36" s="76"/>
      <c r="I36" s="69">
        <f t="shared" si="4"/>
        <v>-22</v>
      </c>
      <c r="J36" s="69">
        <f>PRODUCT(D36,K12)</f>
        <v>0</v>
      </c>
      <c r="K36" s="69"/>
      <c r="L36" s="69"/>
      <c r="M36" s="30"/>
    </row>
    <row r="37" spans="2:13" ht="15.75" x14ac:dyDescent="0.25">
      <c r="B37" s="89">
        <f>IF(C37&gt;0,25,IF(C37=0,0))</f>
        <v>0</v>
      </c>
      <c r="C37" s="90">
        <f t="shared" si="0"/>
        <v>0</v>
      </c>
      <c r="D37" s="90">
        <f t="shared" si="3"/>
        <v>0</v>
      </c>
      <c r="E37" s="90">
        <f t="shared" si="1"/>
        <v>0</v>
      </c>
      <c r="F37" s="90">
        <f t="shared" si="2"/>
        <v>0</v>
      </c>
      <c r="G37" s="34"/>
      <c r="H37" s="76"/>
      <c r="I37" s="69">
        <f t="shared" si="4"/>
        <v>-23</v>
      </c>
      <c r="J37" s="69">
        <f>PRODUCT(D37,K12)</f>
        <v>0</v>
      </c>
      <c r="K37" s="69"/>
      <c r="L37" s="69"/>
      <c r="M37" s="30"/>
    </row>
    <row r="38" spans="2:13" ht="15.75" x14ac:dyDescent="0.25">
      <c r="B38" s="89">
        <f>IF(C38&gt;0,26,IF(C38=0,0))</f>
        <v>0</v>
      </c>
      <c r="C38" s="90">
        <f t="shared" si="0"/>
        <v>0</v>
      </c>
      <c r="D38" s="90">
        <f t="shared" si="3"/>
        <v>0</v>
      </c>
      <c r="E38" s="90">
        <f t="shared" si="1"/>
        <v>0</v>
      </c>
      <c r="F38" s="90">
        <f t="shared" si="2"/>
        <v>0</v>
      </c>
      <c r="G38" s="34"/>
      <c r="H38" s="76"/>
      <c r="I38" s="69">
        <f t="shared" si="4"/>
        <v>-24</v>
      </c>
      <c r="J38" s="69">
        <f>PRODUCT(D38,K12)</f>
        <v>0</v>
      </c>
      <c r="K38" s="69"/>
      <c r="L38" s="69"/>
      <c r="M38" s="30"/>
    </row>
    <row r="39" spans="2:13" ht="15.75" x14ac:dyDescent="0.25">
      <c r="B39" s="89">
        <f>IF(C39&gt;0,27,IF(C39=0,0))</f>
        <v>0</v>
      </c>
      <c r="C39" s="90">
        <f t="shared" si="0"/>
        <v>0</v>
      </c>
      <c r="D39" s="90">
        <f t="shared" si="3"/>
        <v>0</v>
      </c>
      <c r="E39" s="90">
        <f t="shared" si="1"/>
        <v>0</v>
      </c>
      <c r="F39" s="90">
        <f t="shared" si="2"/>
        <v>0</v>
      </c>
      <c r="G39" s="34"/>
      <c r="H39" s="76"/>
      <c r="I39" s="69">
        <f t="shared" si="4"/>
        <v>-25</v>
      </c>
      <c r="J39" s="69">
        <f>PRODUCT(D39,K12)</f>
        <v>0</v>
      </c>
      <c r="K39" s="69"/>
      <c r="L39" s="69"/>
      <c r="M39" s="30"/>
    </row>
    <row r="40" spans="2:13" ht="15.75" x14ac:dyDescent="0.25">
      <c r="B40" s="89">
        <f>IF(C40&gt;0,28,IF(C40=0,0))</f>
        <v>0</v>
      </c>
      <c r="C40" s="90">
        <f t="shared" si="0"/>
        <v>0</v>
      </c>
      <c r="D40" s="90">
        <f t="shared" si="3"/>
        <v>0</v>
      </c>
      <c r="E40" s="90">
        <f t="shared" si="1"/>
        <v>0</v>
      </c>
      <c r="F40" s="90">
        <f t="shared" si="2"/>
        <v>0</v>
      </c>
      <c r="G40" s="34"/>
      <c r="H40" s="76"/>
      <c r="I40" s="69">
        <f t="shared" si="4"/>
        <v>-26</v>
      </c>
      <c r="J40" s="69">
        <f>PRODUCT(D40,K12)</f>
        <v>0</v>
      </c>
      <c r="K40" s="69"/>
      <c r="L40" s="69"/>
      <c r="M40" s="30"/>
    </row>
    <row r="41" spans="2:13" ht="15.75" x14ac:dyDescent="0.25">
      <c r="B41" s="89">
        <f>IF(C41&gt;0,29,IF(C41=0,0))</f>
        <v>0</v>
      </c>
      <c r="C41" s="90">
        <f t="shared" si="0"/>
        <v>0</v>
      </c>
      <c r="D41" s="90">
        <f t="shared" si="3"/>
        <v>0</v>
      </c>
      <c r="E41" s="90">
        <f t="shared" si="1"/>
        <v>0</v>
      </c>
      <c r="F41" s="90">
        <f t="shared" si="2"/>
        <v>0</v>
      </c>
      <c r="G41" s="34"/>
      <c r="H41" s="76"/>
      <c r="I41" s="69">
        <f t="shared" si="4"/>
        <v>-27</v>
      </c>
      <c r="J41" s="69">
        <f>PRODUCT(D41,K12)</f>
        <v>0</v>
      </c>
      <c r="K41" s="69"/>
      <c r="L41" s="69"/>
      <c r="M41" s="30"/>
    </row>
    <row r="42" spans="2:13" ht="15.75" x14ac:dyDescent="0.25">
      <c r="B42" s="89">
        <f>IF(C42&gt;0,30,IF(C42=0,0))</f>
        <v>0</v>
      </c>
      <c r="C42" s="90">
        <f t="shared" si="0"/>
        <v>0</v>
      </c>
      <c r="D42" s="90">
        <f t="shared" si="3"/>
        <v>0</v>
      </c>
      <c r="E42" s="90">
        <f t="shared" si="1"/>
        <v>0</v>
      </c>
      <c r="F42" s="90">
        <f t="shared" si="2"/>
        <v>0</v>
      </c>
      <c r="G42" s="34"/>
      <c r="H42" s="76"/>
      <c r="I42" s="69">
        <f t="shared" si="4"/>
        <v>-28</v>
      </c>
      <c r="J42" s="69">
        <f>PRODUCT(D42,K12)</f>
        <v>0</v>
      </c>
      <c r="K42" s="69"/>
      <c r="L42" s="69"/>
      <c r="M42" s="30"/>
    </row>
    <row r="43" spans="2:13" ht="15.75" x14ac:dyDescent="0.25">
      <c r="B43" s="89">
        <f>IF(C43&gt;0,31,IF(C43=0,0))</f>
        <v>0</v>
      </c>
      <c r="C43" s="90">
        <f t="shared" si="0"/>
        <v>0</v>
      </c>
      <c r="D43" s="90">
        <f t="shared" si="3"/>
        <v>0</v>
      </c>
      <c r="E43" s="90">
        <f t="shared" si="1"/>
        <v>0</v>
      </c>
      <c r="F43" s="90">
        <f t="shared" si="2"/>
        <v>0</v>
      </c>
      <c r="G43" s="34"/>
      <c r="H43" s="76"/>
      <c r="I43" s="69">
        <f t="shared" si="4"/>
        <v>-29</v>
      </c>
      <c r="J43" s="69">
        <f>PRODUCT(D43,K12)</f>
        <v>0</v>
      </c>
      <c r="K43" s="69"/>
      <c r="L43" s="69"/>
      <c r="M43" s="30"/>
    </row>
    <row r="44" spans="2:13" ht="15.75" x14ac:dyDescent="0.25">
      <c r="B44" s="89">
        <f>IF(C44&gt;0,32,IF(C44=0,0))</f>
        <v>0</v>
      </c>
      <c r="C44" s="90">
        <f t="shared" si="0"/>
        <v>0</v>
      </c>
      <c r="D44" s="90">
        <f t="shared" si="3"/>
        <v>0</v>
      </c>
      <c r="E44" s="90">
        <f t="shared" si="1"/>
        <v>0</v>
      </c>
      <c r="F44" s="90">
        <f t="shared" si="2"/>
        <v>0</v>
      </c>
      <c r="G44" s="34"/>
      <c r="H44" s="76"/>
      <c r="I44" s="69">
        <f t="shared" si="4"/>
        <v>-30</v>
      </c>
      <c r="J44" s="69">
        <f>PRODUCT(D44,K12)</f>
        <v>0</v>
      </c>
      <c r="K44" s="69"/>
      <c r="L44" s="69"/>
      <c r="M44" s="30"/>
    </row>
    <row r="45" spans="2:13" ht="15.75" x14ac:dyDescent="0.25">
      <c r="B45" s="89">
        <f>IF(C45&gt;0,33,IF(C45=0,0))</f>
        <v>0</v>
      </c>
      <c r="C45" s="90">
        <f t="shared" ref="C45:C72" si="5">IF(AND(D45=0,I45=0),0,D45/I45)</f>
        <v>0</v>
      </c>
      <c r="D45" s="90">
        <f t="shared" si="3"/>
        <v>0</v>
      </c>
      <c r="E45" s="90">
        <f t="shared" ref="E45:E72" si="6">ROUND(J45,2)</f>
        <v>0</v>
      </c>
      <c r="F45" s="90">
        <f t="shared" ref="F45:F72" si="7">SUM(C45,E45)</f>
        <v>0</v>
      </c>
      <c r="G45" s="34"/>
      <c r="H45" s="76"/>
      <c r="I45" s="69">
        <f t="shared" si="4"/>
        <v>-31</v>
      </c>
      <c r="J45" s="69">
        <f>PRODUCT(D45,K12)</f>
        <v>0</v>
      </c>
      <c r="K45" s="69"/>
      <c r="L45" s="69"/>
      <c r="M45" s="30"/>
    </row>
    <row r="46" spans="2:13" ht="15.75" x14ac:dyDescent="0.25">
      <c r="B46" s="89">
        <f>IF(C46&gt;0,34,IF(C46=0,0))</f>
        <v>0</v>
      </c>
      <c r="C46" s="90">
        <f t="shared" si="5"/>
        <v>0</v>
      </c>
      <c r="D46" s="90">
        <f t="shared" ref="D46:D72" si="8">SUM(D45,-C45)</f>
        <v>0</v>
      </c>
      <c r="E46" s="90">
        <f t="shared" si="6"/>
        <v>0</v>
      </c>
      <c r="F46" s="90">
        <f t="shared" si="7"/>
        <v>0</v>
      </c>
      <c r="G46" s="34"/>
      <c r="H46" s="76"/>
      <c r="I46" s="69">
        <f t="shared" ref="I46:I72" si="9">SUM(I45,-1)</f>
        <v>-32</v>
      </c>
      <c r="J46" s="69">
        <f>PRODUCT(D46,K12)</f>
        <v>0</v>
      </c>
      <c r="K46" s="69"/>
      <c r="L46" s="69"/>
      <c r="M46" s="30"/>
    </row>
    <row r="47" spans="2:13" ht="15.75" x14ac:dyDescent="0.25">
      <c r="B47" s="89">
        <f>IF(C47&gt;0,35,IF(C47=0,0))</f>
        <v>0</v>
      </c>
      <c r="C47" s="90">
        <f t="shared" si="5"/>
        <v>0</v>
      </c>
      <c r="D47" s="90">
        <f t="shared" si="8"/>
        <v>0</v>
      </c>
      <c r="E47" s="90">
        <f t="shared" si="6"/>
        <v>0</v>
      </c>
      <c r="F47" s="90">
        <f t="shared" si="7"/>
        <v>0</v>
      </c>
      <c r="G47" s="34"/>
      <c r="H47" s="76"/>
      <c r="I47" s="69">
        <f t="shared" si="9"/>
        <v>-33</v>
      </c>
      <c r="J47" s="69">
        <f>PRODUCT(D47,K12)</f>
        <v>0</v>
      </c>
      <c r="K47" s="69"/>
      <c r="L47" s="69"/>
      <c r="M47" s="30"/>
    </row>
    <row r="48" spans="2:13" ht="15.75" x14ac:dyDescent="0.25">
      <c r="B48" s="89">
        <f>IF(C48&gt;0,36,IF(C48=0,0))</f>
        <v>0</v>
      </c>
      <c r="C48" s="90">
        <f t="shared" si="5"/>
        <v>0</v>
      </c>
      <c r="D48" s="90">
        <f t="shared" si="8"/>
        <v>0</v>
      </c>
      <c r="E48" s="90">
        <f t="shared" si="6"/>
        <v>0</v>
      </c>
      <c r="F48" s="90">
        <f t="shared" si="7"/>
        <v>0</v>
      </c>
      <c r="G48" s="34"/>
      <c r="H48" s="76"/>
      <c r="I48" s="69">
        <f t="shared" si="9"/>
        <v>-34</v>
      </c>
      <c r="J48" s="69">
        <f>PRODUCT(D48,K12)</f>
        <v>0</v>
      </c>
      <c r="K48" s="69"/>
      <c r="L48" s="69"/>
      <c r="M48" s="30"/>
    </row>
    <row r="49" spans="2:13" ht="15.75" x14ac:dyDescent="0.25">
      <c r="B49" s="89">
        <f>IF(C49&gt;0,37,IF(C49=0,0))</f>
        <v>0</v>
      </c>
      <c r="C49" s="90">
        <f t="shared" si="5"/>
        <v>0</v>
      </c>
      <c r="D49" s="90">
        <f t="shared" si="8"/>
        <v>0</v>
      </c>
      <c r="E49" s="90">
        <f t="shared" si="6"/>
        <v>0</v>
      </c>
      <c r="F49" s="90">
        <f t="shared" si="7"/>
        <v>0</v>
      </c>
      <c r="G49" s="34"/>
      <c r="H49" s="76"/>
      <c r="I49" s="69">
        <f t="shared" si="9"/>
        <v>-35</v>
      </c>
      <c r="J49" s="69">
        <f>PRODUCT(D49,K12)</f>
        <v>0</v>
      </c>
      <c r="K49" s="69"/>
      <c r="L49" s="69"/>
      <c r="M49" s="30"/>
    </row>
    <row r="50" spans="2:13" ht="15.75" x14ac:dyDescent="0.25">
      <c r="B50" s="89">
        <f>IF(C50&gt;0,38,IF(C50=0,0))</f>
        <v>0</v>
      </c>
      <c r="C50" s="90">
        <f t="shared" si="5"/>
        <v>0</v>
      </c>
      <c r="D50" s="90">
        <f t="shared" si="8"/>
        <v>0</v>
      </c>
      <c r="E50" s="90">
        <f t="shared" si="6"/>
        <v>0</v>
      </c>
      <c r="F50" s="90">
        <f t="shared" si="7"/>
        <v>0</v>
      </c>
      <c r="G50" s="34"/>
      <c r="H50" s="76"/>
      <c r="I50" s="69">
        <f t="shared" si="9"/>
        <v>-36</v>
      </c>
      <c r="J50" s="69">
        <f>PRODUCT(D50,K12)</f>
        <v>0</v>
      </c>
      <c r="K50" s="69"/>
      <c r="L50" s="69"/>
      <c r="M50" s="30"/>
    </row>
    <row r="51" spans="2:13" ht="15.75" x14ac:dyDescent="0.25">
      <c r="B51" s="89">
        <f>IF(C51&gt;0,39,IF(C51=0,0))</f>
        <v>0</v>
      </c>
      <c r="C51" s="90">
        <f t="shared" si="5"/>
        <v>0</v>
      </c>
      <c r="D51" s="90">
        <f t="shared" si="8"/>
        <v>0</v>
      </c>
      <c r="E51" s="90">
        <f t="shared" si="6"/>
        <v>0</v>
      </c>
      <c r="F51" s="90">
        <f t="shared" si="7"/>
        <v>0</v>
      </c>
      <c r="G51" s="34"/>
      <c r="H51" s="76"/>
      <c r="I51" s="69">
        <f t="shared" si="9"/>
        <v>-37</v>
      </c>
      <c r="J51" s="69">
        <f>PRODUCT(D51,K12)</f>
        <v>0</v>
      </c>
      <c r="K51" s="69"/>
      <c r="L51" s="69"/>
      <c r="M51" s="30"/>
    </row>
    <row r="52" spans="2:13" ht="15.75" x14ac:dyDescent="0.25">
      <c r="B52" s="89">
        <f>IF(C52&gt;0,40,IF(C52=0,0))</f>
        <v>0</v>
      </c>
      <c r="C52" s="90">
        <f t="shared" si="5"/>
        <v>0</v>
      </c>
      <c r="D52" s="90">
        <f t="shared" si="8"/>
        <v>0</v>
      </c>
      <c r="E52" s="90">
        <f t="shared" si="6"/>
        <v>0</v>
      </c>
      <c r="F52" s="90">
        <f t="shared" si="7"/>
        <v>0</v>
      </c>
      <c r="G52" s="34"/>
      <c r="H52" s="76"/>
      <c r="I52" s="69">
        <f t="shared" si="9"/>
        <v>-38</v>
      </c>
      <c r="J52" s="69">
        <f>PRODUCT(D52,K12)</f>
        <v>0</v>
      </c>
      <c r="K52" s="69"/>
      <c r="L52" s="69"/>
      <c r="M52" s="30"/>
    </row>
    <row r="53" spans="2:13" ht="15.75" x14ac:dyDescent="0.25">
      <c r="B53" s="89">
        <f>IF(C53&gt;0,41,IF(C53=0,0))</f>
        <v>0</v>
      </c>
      <c r="C53" s="90">
        <f t="shared" si="5"/>
        <v>0</v>
      </c>
      <c r="D53" s="90">
        <f t="shared" si="8"/>
        <v>0</v>
      </c>
      <c r="E53" s="90">
        <f t="shared" si="6"/>
        <v>0</v>
      </c>
      <c r="F53" s="90">
        <f t="shared" si="7"/>
        <v>0</v>
      </c>
      <c r="G53" s="34"/>
      <c r="H53" s="76"/>
      <c r="I53" s="69">
        <f t="shared" si="9"/>
        <v>-39</v>
      </c>
      <c r="J53" s="69">
        <f>PRODUCT(D53,K12)</f>
        <v>0</v>
      </c>
      <c r="K53" s="69"/>
      <c r="L53" s="69"/>
      <c r="M53" s="30"/>
    </row>
    <row r="54" spans="2:13" ht="15.75" x14ac:dyDescent="0.25">
      <c r="B54" s="89">
        <f>IF(C54&gt;0,42,IF(C54=0,0))</f>
        <v>0</v>
      </c>
      <c r="C54" s="90">
        <f t="shared" si="5"/>
        <v>0</v>
      </c>
      <c r="D54" s="90">
        <f t="shared" si="8"/>
        <v>0</v>
      </c>
      <c r="E54" s="90">
        <f t="shared" si="6"/>
        <v>0</v>
      </c>
      <c r="F54" s="90">
        <f t="shared" si="7"/>
        <v>0</v>
      </c>
      <c r="G54" s="34"/>
      <c r="H54" s="76"/>
      <c r="I54" s="69">
        <f t="shared" si="9"/>
        <v>-40</v>
      </c>
      <c r="J54" s="69">
        <f>PRODUCT(D54,K12)</f>
        <v>0</v>
      </c>
      <c r="K54" s="69"/>
      <c r="L54" s="69"/>
      <c r="M54" s="30"/>
    </row>
    <row r="55" spans="2:13" ht="15.75" x14ac:dyDescent="0.25">
      <c r="B55" s="89">
        <f>IF(C55&gt;0,43,IF(C55=0,0))</f>
        <v>0</v>
      </c>
      <c r="C55" s="90">
        <f t="shared" si="5"/>
        <v>0</v>
      </c>
      <c r="D55" s="90">
        <f t="shared" si="8"/>
        <v>0</v>
      </c>
      <c r="E55" s="90">
        <f t="shared" si="6"/>
        <v>0</v>
      </c>
      <c r="F55" s="90">
        <f t="shared" si="7"/>
        <v>0</v>
      </c>
      <c r="G55" s="34"/>
      <c r="H55" s="76"/>
      <c r="I55" s="69">
        <f t="shared" si="9"/>
        <v>-41</v>
      </c>
      <c r="J55" s="69">
        <f>PRODUCT(D55,K12)</f>
        <v>0</v>
      </c>
      <c r="K55" s="69"/>
      <c r="L55" s="69"/>
      <c r="M55" s="30"/>
    </row>
    <row r="56" spans="2:13" ht="15.75" x14ac:dyDescent="0.25">
      <c r="B56" s="89">
        <f>IF(C56&gt;0,44,IF(C56=0,0))</f>
        <v>0</v>
      </c>
      <c r="C56" s="90">
        <f t="shared" si="5"/>
        <v>0</v>
      </c>
      <c r="D56" s="90">
        <f t="shared" si="8"/>
        <v>0</v>
      </c>
      <c r="E56" s="90">
        <f t="shared" si="6"/>
        <v>0</v>
      </c>
      <c r="F56" s="90">
        <f t="shared" si="7"/>
        <v>0</v>
      </c>
      <c r="G56" s="34"/>
      <c r="H56" s="76"/>
      <c r="I56" s="69">
        <f t="shared" si="9"/>
        <v>-42</v>
      </c>
      <c r="J56" s="69">
        <f>PRODUCT(D56,K12)</f>
        <v>0</v>
      </c>
      <c r="K56" s="69"/>
      <c r="L56" s="69"/>
      <c r="M56" s="30"/>
    </row>
    <row r="57" spans="2:13" ht="15.75" x14ac:dyDescent="0.25">
      <c r="B57" s="89">
        <f>IF(C57&gt;0,45,IF(C57=0,0))</f>
        <v>0</v>
      </c>
      <c r="C57" s="90">
        <f t="shared" si="5"/>
        <v>0</v>
      </c>
      <c r="D57" s="90">
        <f t="shared" si="8"/>
        <v>0</v>
      </c>
      <c r="E57" s="90">
        <f t="shared" si="6"/>
        <v>0</v>
      </c>
      <c r="F57" s="90">
        <f t="shared" si="7"/>
        <v>0</v>
      </c>
      <c r="G57" s="34"/>
      <c r="H57" s="76"/>
      <c r="I57" s="69">
        <f t="shared" si="9"/>
        <v>-43</v>
      </c>
      <c r="J57" s="69">
        <f>PRODUCT(D57,K12)</f>
        <v>0</v>
      </c>
      <c r="K57" s="69"/>
      <c r="L57" s="69"/>
      <c r="M57" s="30"/>
    </row>
    <row r="58" spans="2:13" ht="15.75" x14ac:dyDescent="0.25">
      <c r="B58" s="89">
        <f>IF(C58&gt;0,46,IF(C58=0,0))</f>
        <v>0</v>
      </c>
      <c r="C58" s="90">
        <f t="shared" si="5"/>
        <v>0</v>
      </c>
      <c r="D58" s="90">
        <f t="shared" si="8"/>
        <v>0</v>
      </c>
      <c r="E58" s="90">
        <f t="shared" si="6"/>
        <v>0</v>
      </c>
      <c r="F58" s="90">
        <f t="shared" si="7"/>
        <v>0</v>
      </c>
      <c r="G58" s="34"/>
      <c r="H58" s="76"/>
      <c r="I58" s="69">
        <f t="shared" si="9"/>
        <v>-44</v>
      </c>
      <c r="J58" s="69">
        <f>PRODUCT(D58,K12)</f>
        <v>0</v>
      </c>
      <c r="K58" s="69"/>
      <c r="L58" s="69"/>
      <c r="M58" s="30"/>
    </row>
    <row r="59" spans="2:13" ht="15.75" x14ac:dyDescent="0.25">
      <c r="B59" s="89">
        <f>IF(C59&gt;0,47,IF(C59=0,0))</f>
        <v>0</v>
      </c>
      <c r="C59" s="90">
        <f t="shared" si="5"/>
        <v>0</v>
      </c>
      <c r="D59" s="90">
        <f t="shared" si="8"/>
        <v>0</v>
      </c>
      <c r="E59" s="90">
        <f t="shared" si="6"/>
        <v>0</v>
      </c>
      <c r="F59" s="90">
        <f t="shared" si="7"/>
        <v>0</v>
      </c>
      <c r="G59" s="34"/>
      <c r="H59" s="76"/>
      <c r="I59" s="69">
        <f t="shared" si="9"/>
        <v>-45</v>
      </c>
      <c r="J59" s="69">
        <f>PRODUCT(D59,K12)</f>
        <v>0</v>
      </c>
      <c r="K59" s="69"/>
      <c r="L59" s="69"/>
      <c r="M59" s="30"/>
    </row>
    <row r="60" spans="2:13" ht="15.75" x14ac:dyDescent="0.25">
      <c r="B60" s="89">
        <f>IF(C60&gt;0,48,IF(C60=0,0))</f>
        <v>0</v>
      </c>
      <c r="C60" s="90">
        <f t="shared" si="5"/>
        <v>0</v>
      </c>
      <c r="D60" s="90">
        <f t="shared" si="8"/>
        <v>0</v>
      </c>
      <c r="E60" s="90">
        <f t="shared" si="6"/>
        <v>0</v>
      </c>
      <c r="F60" s="90">
        <f t="shared" si="7"/>
        <v>0</v>
      </c>
      <c r="G60" s="34"/>
      <c r="H60" s="76"/>
      <c r="I60" s="69">
        <f t="shared" si="9"/>
        <v>-46</v>
      </c>
      <c r="J60" s="69">
        <f>PRODUCT(D60,K12)</f>
        <v>0</v>
      </c>
      <c r="K60" s="69"/>
      <c r="L60" s="69"/>
      <c r="M60" s="30"/>
    </row>
    <row r="61" spans="2:13" ht="15.75" x14ac:dyDescent="0.25">
      <c r="B61" s="89">
        <f>IF(C61&gt;0,49,IF(C61=0,0))</f>
        <v>0</v>
      </c>
      <c r="C61" s="90">
        <f t="shared" si="5"/>
        <v>0</v>
      </c>
      <c r="D61" s="90">
        <f t="shared" si="8"/>
        <v>0</v>
      </c>
      <c r="E61" s="90">
        <f t="shared" si="6"/>
        <v>0</v>
      </c>
      <c r="F61" s="90">
        <f t="shared" si="7"/>
        <v>0</v>
      </c>
      <c r="G61" s="34"/>
      <c r="H61" s="76"/>
      <c r="I61" s="69">
        <f t="shared" si="9"/>
        <v>-47</v>
      </c>
      <c r="J61" s="69">
        <f>PRODUCT(D61,K12)</f>
        <v>0</v>
      </c>
      <c r="K61" s="69"/>
      <c r="L61" s="69"/>
      <c r="M61" s="30"/>
    </row>
    <row r="62" spans="2:13" ht="15.75" x14ac:dyDescent="0.25">
      <c r="B62" s="89">
        <f>IF(C62&gt;0,50,IF(C62=0,0))</f>
        <v>0</v>
      </c>
      <c r="C62" s="90">
        <f t="shared" si="5"/>
        <v>0</v>
      </c>
      <c r="D62" s="90">
        <f t="shared" si="8"/>
        <v>0</v>
      </c>
      <c r="E62" s="90">
        <f t="shared" si="6"/>
        <v>0</v>
      </c>
      <c r="F62" s="90">
        <f t="shared" si="7"/>
        <v>0</v>
      </c>
      <c r="G62" s="34"/>
      <c r="H62" s="76"/>
      <c r="I62" s="69">
        <f t="shared" si="9"/>
        <v>-48</v>
      </c>
      <c r="J62" s="69">
        <f>PRODUCT(D62,K12)</f>
        <v>0</v>
      </c>
      <c r="K62" s="69"/>
      <c r="L62" s="69"/>
      <c r="M62" s="30"/>
    </row>
    <row r="63" spans="2:13" ht="15.75" x14ac:dyDescent="0.25">
      <c r="B63" s="89">
        <f>IF(C63&gt;0,51,IF(C63=0,0))</f>
        <v>0</v>
      </c>
      <c r="C63" s="90">
        <f t="shared" si="5"/>
        <v>0</v>
      </c>
      <c r="D63" s="90">
        <f t="shared" si="8"/>
        <v>0</v>
      </c>
      <c r="E63" s="90">
        <f t="shared" si="6"/>
        <v>0</v>
      </c>
      <c r="F63" s="90">
        <f t="shared" si="7"/>
        <v>0</v>
      </c>
      <c r="G63" s="34"/>
      <c r="H63" s="76"/>
      <c r="I63" s="69">
        <f t="shared" si="9"/>
        <v>-49</v>
      </c>
      <c r="J63" s="69">
        <f>PRODUCT(D63,K12)</f>
        <v>0</v>
      </c>
      <c r="K63" s="69"/>
      <c r="L63" s="69"/>
      <c r="M63" s="30"/>
    </row>
    <row r="64" spans="2:13" ht="15.75" x14ac:dyDescent="0.25">
      <c r="B64" s="89">
        <f>IF(C64&gt;0,52,IF(C64=0,0))</f>
        <v>0</v>
      </c>
      <c r="C64" s="90">
        <f t="shared" si="5"/>
        <v>0</v>
      </c>
      <c r="D64" s="90">
        <f t="shared" si="8"/>
        <v>0</v>
      </c>
      <c r="E64" s="90">
        <f t="shared" si="6"/>
        <v>0</v>
      </c>
      <c r="F64" s="90">
        <f t="shared" si="7"/>
        <v>0</v>
      </c>
      <c r="G64" s="34"/>
      <c r="H64" s="76"/>
      <c r="I64" s="69">
        <f t="shared" si="9"/>
        <v>-50</v>
      </c>
      <c r="J64" s="69">
        <f>PRODUCT(D64,K12)</f>
        <v>0</v>
      </c>
      <c r="K64" s="69"/>
      <c r="L64" s="69"/>
      <c r="M64" s="30"/>
    </row>
    <row r="65" spans="2:13" ht="15.75" x14ac:dyDescent="0.25">
      <c r="B65" s="89">
        <f>IF(C65&gt;0,53,IF(C65=0,0))</f>
        <v>0</v>
      </c>
      <c r="C65" s="90">
        <f t="shared" si="5"/>
        <v>0</v>
      </c>
      <c r="D65" s="90">
        <f t="shared" si="8"/>
        <v>0</v>
      </c>
      <c r="E65" s="90">
        <f t="shared" si="6"/>
        <v>0</v>
      </c>
      <c r="F65" s="90">
        <f t="shared" si="7"/>
        <v>0</v>
      </c>
      <c r="G65" s="34"/>
      <c r="H65" s="76"/>
      <c r="I65" s="69">
        <f t="shared" si="9"/>
        <v>-51</v>
      </c>
      <c r="J65" s="69">
        <f>PRODUCT(D65,K12)</f>
        <v>0</v>
      </c>
      <c r="K65" s="69"/>
      <c r="L65" s="69"/>
      <c r="M65" s="30"/>
    </row>
    <row r="66" spans="2:13" ht="15.75" x14ac:dyDescent="0.25">
      <c r="B66" s="89">
        <f>IF(C66&gt;0,54,IF(C66=0,0))</f>
        <v>0</v>
      </c>
      <c r="C66" s="90">
        <f t="shared" si="5"/>
        <v>0</v>
      </c>
      <c r="D66" s="90">
        <f t="shared" si="8"/>
        <v>0</v>
      </c>
      <c r="E66" s="90">
        <f t="shared" si="6"/>
        <v>0</v>
      </c>
      <c r="F66" s="90">
        <f t="shared" si="7"/>
        <v>0</v>
      </c>
      <c r="G66" s="34"/>
      <c r="H66" s="76"/>
      <c r="I66" s="69">
        <f t="shared" si="9"/>
        <v>-52</v>
      </c>
      <c r="J66" s="69">
        <f>PRODUCT(D66,K12)</f>
        <v>0</v>
      </c>
      <c r="K66" s="69"/>
      <c r="L66" s="69"/>
      <c r="M66" s="30"/>
    </row>
    <row r="67" spans="2:13" ht="15.75" x14ac:dyDescent="0.25">
      <c r="B67" s="89">
        <f>IF(C67&gt;0,55,IF(C67=0,0))</f>
        <v>0</v>
      </c>
      <c r="C67" s="90">
        <f t="shared" si="5"/>
        <v>0</v>
      </c>
      <c r="D67" s="90">
        <f t="shared" si="8"/>
        <v>0</v>
      </c>
      <c r="E67" s="90">
        <f t="shared" si="6"/>
        <v>0</v>
      </c>
      <c r="F67" s="90">
        <f t="shared" si="7"/>
        <v>0</v>
      </c>
      <c r="G67" s="34"/>
      <c r="H67" s="76"/>
      <c r="I67" s="69">
        <f t="shared" si="9"/>
        <v>-53</v>
      </c>
      <c r="J67" s="69">
        <f>PRODUCT(D67,K12)</f>
        <v>0</v>
      </c>
      <c r="K67" s="69"/>
      <c r="L67" s="69"/>
      <c r="M67" s="30"/>
    </row>
    <row r="68" spans="2:13" ht="15.75" x14ac:dyDescent="0.25">
      <c r="B68" s="89">
        <f>IF(C68&gt;0,56,IF(C68=0,0))</f>
        <v>0</v>
      </c>
      <c r="C68" s="90">
        <f t="shared" si="5"/>
        <v>0</v>
      </c>
      <c r="D68" s="90">
        <f t="shared" si="8"/>
        <v>0</v>
      </c>
      <c r="E68" s="90">
        <f t="shared" si="6"/>
        <v>0</v>
      </c>
      <c r="F68" s="90">
        <f t="shared" si="7"/>
        <v>0</v>
      </c>
      <c r="G68" s="34"/>
      <c r="H68" s="76"/>
      <c r="I68" s="69">
        <f t="shared" si="9"/>
        <v>-54</v>
      </c>
      <c r="J68" s="69">
        <f>PRODUCT(D68,K12)</f>
        <v>0</v>
      </c>
      <c r="K68" s="69"/>
      <c r="L68" s="69"/>
      <c r="M68" s="30"/>
    </row>
    <row r="69" spans="2:13" ht="15.75" x14ac:dyDescent="0.25">
      <c r="B69" s="89">
        <f>IF(C69&gt;0,57,IF(C69=0,0))</f>
        <v>0</v>
      </c>
      <c r="C69" s="90">
        <f t="shared" si="5"/>
        <v>0</v>
      </c>
      <c r="D69" s="90">
        <f t="shared" si="8"/>
        <v>0</v>
      </c>
      <c r="E69" s="90">
        <f t="shared" si="6"/>
        <v>0</v>
      </c>
      <c r="F69" s="90">
        <f t="shared" si="7"/>
        <v>0</v>
      </c>
      <c r="G69" s="34"/>
      <c r="H69" s="76"/>
      <c r="I69" s="69">
        <f t="shared" si="9"/>
        <v>-55</v>
      </c>
      <c r="J69" s="69">
        <f>PRODUCT(D69,K12)</f>
        <v>0</v>
      </c>
      <c r="K69" s="69"/>
      <c r="L69" s="69"/>
      <c r="M69" s="30"/>
    </row>
    <row r="70" spans="2:13" ht="15.75" x14ac:dyDescent="0.25">
      <c r="B70" s="89">
        <f>IF(C70&gt;0,58,IF(C70=0,0))</f>
        <v>0</v>
      </c>
      <c r="C70" s="90">
        <f t="shared" si="5"/>
        <v>0</v>
      </c>
      <c r="D70" s="90">
        <f t="shared" si="8"/>
        <v>0</v>
      </c>
      <c r="E70" s="90">
        <f t="shared" si="6"/>
        <v>0</v>
      </c>
      <c r="F70" s="90">
        <f t="shared" si="7"/>
        <v>0</v>
      </c>
      <c r="G70" s="34"/>
      <c r="H70" s="76"/>
      <c r="I70" s="69">
        <f t="shared" si="9"/>
        <v>-56</v>
      </c>
      <c r="J70" s="69">
        <f>PRODUCT(D70,K12)</f>
        <v>0</v>
      </c>
      <c r="K70" s="69"/>
      <c r="L70" s="69"/>
      <c r="M70" s="30"/>
    </row>
    <row r="71" spans="2:13" ht="15.75" x14ac:dyDescent="0.25">
      <c r="B71" s="89">
        <f>IF(C71&gt;0,59,IF(C71=0,0))</f>
        <v>0</v>
      </c>
      <c r="C71" s="90">
        <f t="shared" si="5"/>
        <v>0</v>
      </c>
      <c r="D71" s="90">
        <f t="shared" si="8"/>
        <v>0</v>
      </c>
      <c r="E71" s="90">
        <f t="shared" si="6"/>
        <v>0</v>
      </c>
      <c r="F71" s="90">
        <f t="shared" si="7"/>
        <v>0</v>
      </c>
      <c r="G71" s="34"/>
      <c r="H71" s="76"/>
      <c r="I71" s="69">
        <f t="shared" si="9"/>
        <v>-57</v>
      </c>
      <c r="J71" s="69">
        <f>PRODUCT(D71,K12)</f>
        <v>0</v>
      </c>
      <c r="K71" s="69"/>
      <c r="L71" s="69"/>
      <c r="M71" s="30"/>
    </row>
    <row r="72" spans="2:13" ht="15.75" x14ac:dyDescent="0.25">
      <c r="B72" s="89">
        <f>IF(C72&gt;0,60,IF(C72=0,0))</f>
        <v>0</v>
      </c>
      <c r="C72" s="90">
        <f t="shared" si="5"/>
        <v>0</v>
      </c>
      <c r="D72" s="90">
        <f t="shared" si="8"/>
        <v>0</v>
      </c>
      <c r="E72" s="90">
        <f t="shared" si="6"/>
        <v>0</v>
      </c>
      <c r="F72" s="90">
        <f t="shared" si="7"/>
        <v>0</v>
      </c>
      <c r="G72" s="34"/>
      <c r="H72" s="76"/>
      <c r="I72" s="69">
        <f t="shared" si="9"/>
        <v>-58</v>
      </c>
      <c r="J72" s="69">
        <f>PRODUCT(D72,K12)</f>
        <v>0</v>
      </c>
      <c r="K72" s="69"/>
      <c r="L72" s="69"/>
      <c r="M72" s="30"/>
    </row>
    <row r="73" spans="2:13" ht="15.75" thickBot="1" x14ac:dyDescent="0.3">
      <c r="B73" s="6"/>
      <c r="G73" s="3"/>
      <c r="H73" s="3"/>
      <c r="I73" s="30"/>
      <c r="J73" s="30"/>
      <c r="K73" s="30"/>
      <c r="L73" s="30"/>
      <c r="M73" s="30"/>
    </row>
    <row r="74" spans="2:13" ht="19.5" thickBot="1" x14ac:dyDescent="0.35">
      <c r="B74" s="1"/>
      <c r="E74" s="33" t="s">
        <v>0</v>
      </c>
      <c r="F74" s="32">
        <f>SUM(F13,F14:F72)</f>
        <v>20159.48</v>
      </c>
      <c r="G74" s="31"/>
      <c r="H74" s="31"/>
      <c r="I74" s="30"/>
      <c r="J74" s="30"/>
      <c r="K74" s="30"/>
      <c r="L74" s="30"/>
      <c r="M74" s="30"/>
    </row>
    <row r="75" spans="2:13" x14ac:dyDescent="0.25">
      <c r="B75" s="1"/>
      <c r="I75" s="29"/>
      <c r="J75" s="29"/>
      <c r="K75" s="29"/>
      <c r="L75" s="29"/>
      <c r="M75" s="29"/>
    </row>
    <row r="76" spans="2:13" x14ac:dyDescent="0.25">
      <c r="B76" s="1"/>
    </row>
    <row r="77" spans="2:13" x14ac:dyDescent="0.25">
      <c r="B77" s="1"/>
    </row>
    <row r="78" spans="2:13" x14ac:dyDescent="0.25">
      <c r="B78" s="1"/>
    </row>
    <row r="79" spans="2:13" x14ac:dyDescent="0.25">
      <c r="B79" s="1"/>
    </row>
  </sheetData>
  <sheetProtection password="CF1B" sheet="1" objects="1" scenarios="1" selectLockedCells="1"/>
  <mergeCells count="11">
    <mergeCell ref="A1:F1"/>
    <mergeCell ref="A2:F2"/>
    <mergeCell ref="A3:F3"/>
    <mergeCell ref="B8:E8"/>
    <mergeCell ref="B9:E9"/>
    <mergeCell ref="B10:E10"/>
    <mergeCell ref="B11:D11"/>
    <mergeCell ref="B4:F4"/>
    <mergeCell ref="B5:E5"/>
    <mergeCell ref="B6:E6"/>
    <mergeCell ref="B7:E7"/>
  </mergeCells>
  <conditionalFormatting sqref="C13:F72">
    <cfRule type="cellIs" dxfId="6" priority="5" stopIfTrue="1" operator="lessThan">
      <formula>0</formula>
    </cfRule>
    <cfRule type="cellIs" dxfId="5" priority="6" stopIfTrue="1" operator="equal">
      <formula>0</formula>
    </cfRule>
    <cfRule type="cellIs" dxfId="4" priority="7" stopIfTrue="1" operator="greaterThan">
      <formula>1</formula>
    </cfRule>
  </conditionalFormatting>
  <conditionalFormatting sqref="B13:F72">
    <cfRule type="cellIs" dxfId="3" priority="1" stopIfTrue="1" operator="greaterThan">
      <formula>0</formula>
    </cfRule>
    <cfRule type="cellIs" dxfId="2" priority="2" stopIfTrue="1" operator="greaterThan">
      <formula>0</formula>
    </cfRule>
    <cfRule type="cellIs" dxfId="1" priority="4" stopIfTrue="1" operator="greaterThan">
      <formula>0</formula>
    </cfRule>
  </conditionalFormatting>
  <conditionalFormatting sqref="B14:F72">
    <cfRule type="cellIs" dxfId="0" priority="3" stopIfTrue="1" operator="equal">
      <formula>0</formula>
    </cfRule>
  </conditionalFormatting>
  <pageMargins left="0.7" right="0.7"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showRowColHeaders="0" topLeftCell="A10" zoomScaleNormal="100" workbookViewId="0">
      <selection activeCell="C36" sqref="C36"/>
    </sheetView>
  </sheetViews>
  <sheetFormatPr baseColWidth="10" defaultRowHeight="15" x14ac:dyDescent="0.25"/>
  <cols>
    <col min="1" max="1" width="6.25" customWidth="1"/>
    <col min="2" max="2" width="17.75" customWidth="1"/>
    <col min="3" max="3" width="22.25" customWidth="1"/>
    <col min="4" max="4" width="22" customWidth="1"/>
    <col min="5" max="5" width="33.375" customWidth="1"/>
    <col min="6" max="6" width="33.875" customWidth="1"/>
    <col min="7" max="7" width="24.625" customWidth="1"/>
    <col min="8" max="8" width="12" customWidth="1"/>
    <col min="9" max="9" width="9" customWidth="1"/>
    <col min="10" max="11" width="20.75" customWidth="1"/>
    <col min="12" max="15" width="14.75" customWidth="1"/>
  </cols>
  <sheetData>
    <row r="1" spans="1:15" ht="20.100000000000001" customHeight="1" thickTop="1" x14ac:dyDescent="0.25">
      <c r="A1" s="54"/>
      <c r="B1" s="120" t="s">
        <v>35</v>
      </c>
      <c r="C1" s="121"/>
      <c r="D1" s="121"/>
      <c r="E1" s="121"/>
      <c r="F1" s="122"/>
      <c r="G1" s="86"/>
      <c r="H1" s="86"/>
      <c r="I1" s="86"/>
      <c r="J1" s="87"/>
      <c r="K1" s="2"/>
      <c r="L1" s="2"/>
      <c r="M1" s="2"/>
    </row>
    <row r="2" spans="1:15" ht="20.100000000000001" customHeight="1" x14ac:dyDescent="0.35">
      <c r="A2" s="55"/>
      <c r="B2" s="123"/>
      <c r="C2" s="123"/>
      <c r="D2" s="123"/>
      <c r="E2" s="123"/>
      <c r="F2" s="123"/>
      <c r="G2" s="135" t="s">
        <v>46</v>
      </c>
      <c r="H2" s="117"/>
      <c r="I2" s="117"/>
      <c r="J2" s="87"/>
      <c r="K2" s="2"/>
      <c r="L2" s="2"/>
      <c r="M2" s="2"/>
    </row>
    <row r="3" spans="1:15" ht="20.100000000000001" customHeight="1" x14ac:dyDescent="0.35">
      <c r="A3" s="55"/>
      <c r="B3" s="124" t="s">
        <v>36</v>
      </c>
      <c r="C3" s="124"/>
      <c r="D3" s="124"/>
      <c r="E3" s="124"/>
      <c r="F3" s="124"/>
      <c r="G3" s="135" t="s">
        <v>47</v>
      </c>
      <c r="H3" s="117"/>
      <c r="I3" s="117"/>
      <c r="J3" s="87"/>
      <c r="K3" s="2"/>
      <c r="L3" s="2"/>
      <c r="M3" s="2"/>
    </row>
    <row r="4" spans="1:15" ht="20.100000000000001" customHeight="1" x14ac:dyDescent="0.35">
      <c r="A4" s="55"/>
      <c r="B4" s="125" t="s">
        <v>37</v>
      </c>
      <c r="C4" s="125"/>
      <c r="D4" s="125"/>
      <c r="E4" s="125"/>
      <c r="F4" s="125"/>
      <c r="G4" s="81" t="s">
        <v>48</v>
      </c>
      <c r="H4" s="116" t="s">
        <v>49</v>
      </c>
      <c r="I4" s="117"/>
      <c r="J4" s="87"/>
      <c r="K4" s="2"/>
      <c r="L4" s="2"/>
      <c r="M4" s="2"/>
    </row>
    <row r="5" spans="1:15" ht="20.100000000000001" customHeight="1" x14ac:dyDescent="0.35">
      <c r="A5" s="55"/>
      <c r="B5" s="126" t="s">
        <v>38</v>
      </c>
      <c r="C5" s="127"/>
      <c r="D5" s="127"/>
      <c r="E5" s="127"/>
      <c r="F5" s="127"/>
      <c r="G5" s="82">
        <f>SUM(F13)</f>
        <v>30000</v>
      </c>
      <c r="H5" s="134">
        <f>SUM(C21:C80)</f>
        <v>30000</v>
      </c>
      <c r="I5" s="117"/>
      <c r="J5" s="87"/>
      <c r="K5" s="2"/>
      <c r="L5" s="2"/>
      <c r="M5" s="2"/>
    </row>
    <row r="6" spans="1:15" ht="20.100000000000001" customHeight="1" x14ac:dyDescent="0.35">
      <c r="A6" s="55"/>
      <c r="B6" s="127"/>
      <c r="C6" s="127"/>
      <c r="D6" s="127"/>
      <c r="E6" s="127"/>
      <c r="F6" s="127"/>
      <c r="G6" s="85"/>
      <c r="H6" s="85"/>
      <c r="I6" s="85"/>
      <c r="J6" s="87"/>
      <c r="K6" s="2"/>
      <c r="L6" s="2"/>
      <c r="M6" s="2"/>
    </row>
    <row r="7" spans="1:15" ht="20.100000000000001" customHeight="1" x14ac:dyDescent="0.35">
      <c r="A7" s="55"/>
      <c r="B7" s="128" t="s">
        <v>43</v>
      </c>
      <c r="C7" s="129"/>
      <c r="D7" s="129"/>
      <c r="E7" s="129"/>
      <c r="F7" s="129"/>
      <c r="G7" s="85"/>
      <c r="H7" s="85"/>
      <c r="I7" s="85"/>
      <c r="J7" s="87"/>
      <c r="K7" s="2"/>
      <c r="L7" s="2"/>
      <c r="M7" s="2"/>
      <c r="N7" s="2"/>
    </row>
    <row r="8" spans="1:15" ht="20.100000000000001" customHeight="1" x14ac:dyDescent="0.35">
      <c r="A8" s="55"/>
      <c r="B8" s="129"/>
      <c r="C8" s="129"/>
      <c r="D8" s="129"/>
      <c r="E8" s="129"/>
      <c r="F8" s="129"/>
      <c r="G8" s="135" t="s">
        <v>46</v>
      </c>
      <c r="H8" s="117"/>
      <c r="I8" s="117"/>
      <c r="J8" s="87"/>
      <c r="K8" s="2"/>
      <c r="L8" s="51"/>
      <c r="M8" s="2"/>
      <c r="N8" s="2"/>
    </row>
    <row r="9" spans="1:15" ht="20.100000000000001" customHeight="1" x14ac:dyDescent="0.35">
      <c r="A9" s="130" t="s">
        <v>51</v>
      </c>
      <c r="B9" s="131"/>
      <c r="C9" s="131"/>
      <c r="D9" s="131"/>
      <c r="E9" s="131"/>
      <c r="F9" s="132"/>
      <c r="G9" s="135" t="s">
        <v>47</v>
      </c>
      <c r="H9" s="117"/>
      <c r="I9" s="117"/>
      <c r="J9" s="87"/>
      <c r="K9" s="2"/>
      <c r="L9" s="51"/>
      <c r="M9" s="2"/>
      <c r="N9" s="2"/>
    </row>
    <row r="10" spans="1:15" ht="20.100000000000001" customHeight="1" x14ac:dyDescent="0.35">
      <c r="A10" s="55"/>
      <c r="B10" s="128" t="s">
        <v>42</v>
      </c>
      <c r="C10" s="128"/>
      <c r="D10" s="128"/>
      <c r="E10" s="128"/>
      <c r="F10" s="128"/>
      <c r="G10" s="83" t="s">
        <v>50</v>
      </c>
      <c r="H10" s="117" t="s">
        <v>50</v>
      </c>
      <c r="I10" s="117"/>
      <c r="J10" s="87"/>
      <c r="K10" s="2"/>
      <c r="L10" s="2"/>
      <c r="M10" s="2"/>
      <c r="N10" s="2"/>
    </row>
    <row r="11" spans="1:15" ht="20.100000000000001" customHeight="1" x14ac:dyDescent="0.35">
      <c r="A11" s="55"/>
      <c r="B11" s="128"/>
      <c r="C11" s="128"/>
      <c r="D11" s="128"/>
      <c r="E11" s="128"/>
      <c r="F11" s="128"/>
      <c r="G11" s="84">
        <f>SUM(F18)</f>
        <v>1491.9300000000039</v>
      </c>
      <c r="H11" s="136">
        <f>SUM(E21:E80)</f>
        <v>1491.93</v>
      </c>
      <c r="I11" s="117"/>
      <c r="J11" s="87"/>
      <c r="K11" s="2"/>
      <c r="L11" s="2"/>
      <c r="M11" s="2"/>
      <c r="N11" s="2"/>
    </row>
    <row r="12" spans="1:15" ht="20.100000000000001" customHeight="1" thickBot="1" x14ac:dyDescent="0.3">
      <c r="A12" s="55"/>
      <c r="B12" s="133" t="s">
        <v>39</v>
      </c>
      <c r="C12" s="133"/>
      <c r="D12" s="133"/>
      <c r="E12" s="133"/>
      <c r="F12" s="133"/>
      <c r="G12" s="86"/>
      <c r="H12" s="86"/>
      <c r="I12" s="86"/>
      <c r="J12" s="87"/>
      <c r="K12" s="27"/>
      <c r="L12" s="2"/>
      <c r="M12" s="2"/>
      <c r="N12" s="2"/>
    </row>
    <row r="13" spans="1:15" ht="21.95" customHeight="1" thickTop="1" thickBot="1" x14ac:dyDescent="0.4">
      <c r="A13" s="56" t="s">
        <v>28</v>
      </c>
      <c r="B13" s="139" t="s">
        <v>19</v>
      </c>
      <c r="C13" s="139"/>
      <c r="D13" s="139"/>
      <c r="E13" s="140"/>
      <c r="F13" s="53">
        <v>30000</v>
      </c>
      <c r="G13" s="86"/>
      <c r="H13" s="86"/>
      <c r="I13" s="86"/>
      <c r="J13" s="88" t="s">
        <v>18</v>
      </c>
      <c r="K13" s="59">
        <f>POWER(K17,F17)</f>
        <v>1.0072073233161367</v>
      </c>
      <c r="L13" s="7"/>
      <c r="M13" s="2"/>
      <c r="N13" s="7"/>
      <c r="O13" s="7"/>
    </row>
    <row r="14" spans="1:15" ht="21.95" customHeight="1" thickTop="1" thickBot="1" x14ac:dyDescent="0.4">
      <c r="A14" s="56" t="s">
        <v>29</v>
      </c>
      <c r="B14" s="141"/>
      <c r="C14" s="141"/>
      <c r="D14" s="141"/>
      <c r="E14" s="142"/>
      <c r="F14" s="28"/>
      <c r="G14" s="27"/>
      <c r="H14" s="118"/>
      <c r="I14" s="119"/>
      <c r="J14" s="59" t="s">
        <v>17</v>
      </c>
      <c r="K14" s="59">
        <f>SUM(K13,-1)</f>
        <v>7.2073233161367156E-3</v>
      </c>
      <c r="L14" s="60">
        <f>SUM(K14,0)</f>
        <v>7.2073233161367156E-3</v>
      </c>
      <c r="M14" s="2"/>
      <c r="N14" s="7"/>
      <c r="O14" s="7"/>
    </row>
    <row r="15" spans="1:15" ht="21.95" customHeight="1" thickTop="1" thickBot="1" x14ac:dyDescent="0.4">
      <c r="A15" s="56" t="s">
        <v>30</v>
      </c>
      <c r="B15" s="143" t="s">
        <v>16</v>
      </c>
      <c r="C15" s="144"/>
      <c r="D15" s="144"/>
      <c r="E15" s="145"/>
      <c r="F15" s="26">
        <v>1</v>
      </c>
      <c r="G15" s="25"/>
      <c r="H15" s="24"/>
      <c r="I15" s="23"/>
      <c r="J15" s="59"/>
      <c r="K15" s="59"/>
      <c r="L15" s="7"/>
      <c r="M15" s="2"/>
      <c r="N15" s="7"/>
      <c r="O15" s="7"/>
    </row>
    <row r="16" spans="1:15" ht="21.95" customHeight="1" thickTop="1" thickBot="1" x14ac:dyDescent="0.45">
      <c r="A16" s="56" t="s">
        <v>31</v>
      </c>
      <c r="B16" s="146" t="s">
        <v>15</v>
      </c>
      <c r="C16" s="147"/>
      <c r="D16" s="147"/>
      <c r="E16" s="148"/>
      <c r="F16" s="22">
        <v>0.09</v>
      </c>
      <c r="G16" s="21" t="s">
        <v>14</v>
      </c>
      <c r="H16" s="20">
        <f>SUM(F17,0)</f>
        <v>1</v>
      </c>
      <c r="I16" s="19" t="s">
        <v>13</v>
      </c>
      <c r="J16" s="61">
        <f>SUM(F16,0)</f>
        <v>0.09</v>
      </c>
      <c r="K16" s="62">
        <f>SUM(J16,1)</f>
        <v>1.0900000000000001</v>
      </c>
      <c r="L16" s="7"/>
      <c r="M16" s="2"/>
      <c r="N16" s="7"/>
      <c r="O16" s="7"/>
    </row>
    <row r="17" spans="1:15" ht="21.95" customHeight="1" thickTop="1" thickBot="1" x14ac:dyDescent="0.4">
      <c r="A17" s="56" t="s">
        <v>32</v>
      </c>
      <c r="B17" s="149" t="s">
        <v>12</v>
      </c>
      <c r="C17" s="150"/>
      <c r="D17" s="150"/>
      <c r="E17" s="151"/>
      <c r="F17" s="18">
        <v>1</v>
      </c>
      <c r="G17" s="17" t="s">
        <v>11</v>
      </c>
      <c r="H17" s="16">
        <f>SUM(L14,0)</f>
        <v>7.2073233161367156E-3</v>
      </c>
      <c r="I17" s="15"/>
      <c r="J17" s="59"/>
      <c r="K17" s="59">
        <f>POWER(K16,1/12)</f>
        <v>1.0072073233161367</v>
      </c>
      <c r="L17" s="7"/>
      <c r="M17" s="2"/>
      <c r="N17" s="7"/>
      <c r="O17" s="7"/>
    </row>
    <row r="18" spans="1:15" ht="26.1" customHeight="1" thickTop="1" thickBot="1" x14ac:dyDescent="0.45">
      <c r="A18" s="56" t="s">
        <v>33</v>
      </c>
      <c r="B18" s="152" t="s">
        <v>10</v>
      </c>
      <c r="C18" s="152"/>
      <c r="D18" s="152"/>
      <c r="E18" s="153"/>
      <c r="F18" s="14">
        <f>SUM(F82,-F13)</f>
        <v>1491.9300000000039</v>
      </c>
      <c r="G18" s="13"/>
      <c r="H18" s="13"/>
      <c r="I18" s="13"/>
      <c r="J18" s="63" t="s">
        <v>9</v>
      </c>
      <c r="K18" s="64">
        <f>SUM(K17,-1)</f>
        <v>7.2073233161367156E-3</v>
      </c>
      <c r="L18" s="60">
        <f>SUM(K18,0)</f>
        <v>7.2073233161367156E-3</v>
      </c>
      <c r="M18" s="2"/>
      <c r="N18" s="7"/>
      <c r="O18" s="7"/>
    </row>
    <row r="19" spans="1:15" ht="26.1" customHeight="1" thickTop="1" thickBot="1" x14ac:dyDescent="0.4">
      <c r="A19" s="56" t="s">
        <v>34</v>
      </c>
      <c r="B19" s="137" t="s">
        <v>8</v>
      </c>
      <c r="C19" s="137"/>
      <c r="D19" s="138"/>
      <c r="E19" s="12">
        <f>SUM(F15,0)</f>
        <v>1</v>
      </c>
      <c r="F19" s="49">
        <f>SUM(L20,0)</f>
        <v>7.2073233161367156E-3</v>
      </c>
      <c r="G19" s="2"/>
      <c r="H19" s="50"/>
      <c r="I19" s="50"/>
      <c r="J19" s="59" t="s">
        <v>1</v>
      </c>
      <c r="K19" s="59">
        <f>POWER(K17,F15)</f>
        <v>1.0072073233161367</v>
      </c>
      <c r="L19" s="7"/>
      <c r="M19" s="2"/>
      <c r="N19" s="7"/>
      <c r="O19" s="7"/>
    </row>
    <row r="20" spans="1:15" ht="50.1" customHeight="1" thickTop="1" thickBot="1" x14ac:dyDescent="0.3">
      <c r="B20" s="57" t="s">
        <v>6</v>
      </c>
      <c r="C20" s="57" t="s">
        <v>5</v>
      </c>
      <c r="D20" s="57" t="s">
        <v>4</v>
      </c>
      <c r="E20" s="58" t="s">
        <v>40</v>
      </c>
      <c r="F20" s="57" t="s">
        <v>3</v>
      </c>
      <c r="G20" s="48" t="s">
        <v>7</v>
      </c>
      <c r="H20" s="67" t="s">
        <v>2</v>
      </c>
      <c r="I20" s="67"/>
      <c r="J20" s="65" t="s">
        <v>1</v>
      </c>
      <c r="K20" s="59">
        <f>SUM(K19,-1)</f>
        <v>7.2073233161367156E-3</v>
      </c>
      <c r="L20" s="60">
        <f>SUM(K20,0)</f>
        <v>7.2073233161367156E-3</v>
      </c>
      <c r="M20" s="2"/>
      <c r="N20" s="7"/>
      <c r="O20" s="7"/>
    </row>
    <row r="21" spans="1:15" ht="16.5" thickBot="1" x14ac:dyDescent="0.3">
      <c r="B21" s="10">
        <v>1</v>
      </c>
      <c r="C21" s="11">
        <v>0</v>
      </c>
      <c r="D21" s="8">
        <f>SUM(F13,0)</f>
        <v>30000</v>
      </c>
      <c r="E21" s="8">
        <f t="shared" ref="E21:E52" si="0">ROUND(J21,2)</f>
        <v>216.22</v>
      </c>
      <c r="F21" s="8">
        <f>SUM(C21,E21)</f>
        <v>216.22</v>
      </c>
      <c r="G21" s="2"/>
      <c r="H21" s="7">
        <f>SUM(J21,J22:J80)</f>
        <v>1491.9159264402999</v>
      </c>
      <c r="I21" s="7"/>
      <c r="J21" s="59">
        <f>PRODUCT(D21,K14)</f>
        <v>216.21969948410145</v>
      </c>
      <c r="K21" s="59"/>
      <c r="L21" s="7"/>
      <c r="M21" s="2"/>
      <c r="N21" s="7"/>
      <c r="O21" s="7"/>
    </row>
    <row r="22" spans="1:15" ht="16.5" thickBot="1" x14ac:dyDescent="0.3">
      <c r="B22" s="10">
        <v>2</v>
      </c>
      <c r="C22" s="9">
        <v>0</v>
      </c>
      <c r="D22" s="8">
        <f t="shared" ref="D22:D53" si="1">SUM(D21,-C21)</f>
        <v>30000</v>
      </c>
      <c r="E22" s="8">
        <f t="shared" si="0"/>
        <v>216.22</v>
      </c>
      <c r="F22" s="8">
        <f>SUM(C22,E22)</f>
        <v>216.22</v>
      </c>
      <c r="G22" s="2"/>
      <c r="H22" s="7"/>
      <c r="I22" s="7"/>
      <c r="J22" s="66">
        <f>PRODUCT(D22,K20)</f>
        <v>216.21969948410145</v>
      </c>
      <c r="K22" s="59"/>
      <c r="L22" s="7"/>
      <c r="M22" s="2"/>
      <c r="N22" s="7"/>
      <c r="O22" s="7"/>
    </row>
    <row r="23" spans="1:15" ht="16.5" thickBot="1" x14ac:dyDescent="0.3">
      <c r="B23" s="10">
        <v>3</v>
      </c>
      <c r="C23" s="9">
        <v>10000</v>
      </c>
      <c r="D23" s="8">
        <f t="shared" si="1"/>
        <v>30000</v>
      </c>
      <c r="E23" s="8">
        <f t="shared" si="0"/>
        <v>216.22</v>
      </c>
      <c r="F23" s="8">
        <f>SUM(C23,E23)</f>
        <v>10216.219999999999</v>
      </c>
      <c r="G23" s="2"/>
      <c r="H23" s="7"/>
      <c r="I23" s="7"/>
      <c r="J23" s="59">
        <f>PRODUCT(D23,K20)</f>
        <v>216.21969948410145</v>
      </c>
      <c r="K23" s="59"/>
      <c r="L23" s="7"/>
      <c r="M23" s="2"/>
      <c r="N23" s="7"/>
      <c r="O23" s="7"/>
    </row>
    <row r="24" spans="1:15" ht="16.5" thickBot="1" x14ac:dyDescent="0.3">
      <c r="B24" s="10">
        <v>4</v>
      </c>
      <c r="C24" s="9">
        <v>0</v>
      </c>
      <c r="D24" s="8">
        <f t="shared" si="1"/>
        <v>20000</v>
      </c>
      <c r="E24" s="8">
        <f t="shared" si="0"/>
        <v>144.15</v>
      </c>
      <c r="F24" s="8">
        <f>SUM(C24,E24)</f>
        <v>144.15</v>
      </c>
      <c r="G24" s="2"/>
      <c r="H24" s="7"/>
      <c r="I24" s="7"/>
      <c r="J24" s="59">
        <f>PRODUCT(D24,K20)</f>
        <v>144.14646632273431</v>
      </c>
      <c r="K24" s="59"/>
      <c r="L24" s="2"/>
      <c r="M24" s="2"/>
      <c r="N24" s="7"/>
      <c r="O24" s="7"/>
    </row>
    <row r="25" spans="1:15" ht="16.5" thickBot="1" x14ac:dyDescent="0.3">
      <c r="B25" s="10">
        <v>5</v>
      </c>
      <c r="C25" s="9">
        <v>0</v>
      </c>
      <c r="D25" s="8">
        <f t="shared" si="1"/>
        <v>20000</v>
      </c>
      <c r="E25" s="8">
        <f t="shared" si="0"/>
        <v>144.15</v>
      </c>
      <c r="F25" s="8">
        <f>SUM(C25,E25)</f>
        <v>144.15</v>
      </c>
      <c r="G25" s="2"/>
      <c r="H25" s="7"/>
      <c r="I25" s="7"/>
      <c r="J25" s="59">
        <f>PRODUCT(D25,K20)</f>
        <v>144.14646632273431</v>
      </c>
      <c r="K25" s="59"/>
      <c r="L25" s="2"/>
      <c r="M25" s="2"/>
      <c r="N25" s="7"/>
      <c r="O25" s="7"/>
    </row>
    <row r="26" spans="1:15" ht="16.5" thickBot="1" x14ac:dyDescent="0.3">
      <c r="B26" s="10">
        <v>6</v>
      </c>
      <c r="C26" s="9">
        <v>8000</v>
      </c>
      <c r="D26" s="8">
        <f t="shared" si="1"/>
        <v>20000</v>
      </c>
      <c r="E26" s="8">
        <f t="shared" si="0"/>
        <v>144.15</v>
      </c>
      <c r="F26" s="8">
        <f t="shared" ref="F26:F57" si="2">SUM(C26,E26)</f>
        <v>8144.15</v>
      </c>
      <c r="G26" s="2"/>
      <c r="H26" s="7"/>
      <c r="I26" s="7"/>
      <c r="J26" s="59">
        <f>PRODUCT(D26,K20)</f>
        <v>144.14646632273431</v>
      </c>
      <c r="K26" s="59"/>
      <c r="L26" s="2"/>
      <c r="M26" s="2"/>
      <c r="N26" s="7"/>
      <c r="O26" s="7"/>
    </row>
    <row r="27" spans="1:15" ht="16.5" thickBot="1" x14ac:dyDescent="0.3">
      <c r="B27" s="10">
        <v>7</v>
      </c>
      <c r="C27" s="9">
        <v>0</v>
      </c>
      <c r="D27" s="8">
        <f t="shared" si="1"/>
        <v>12000</v>
      </c>
      <c r="E27" s="8">
        <f t="shared" si="0"/>
        <v>86.49</v>
      </c>
      <c r="F27" s="8">
        <f t="shared" si="2"/>
        <v>86.49</v>
      </c>
      <c r="G27" s="2"/>
      <c r="H27" s="7"/>
      <c r="I27" s="7"/>
      <c r="J27" s="59">
        <f>PRODUCT(D27,K20)</f>
        <v>86.487879793640587</v>
      </c>
      <c r="K27" s="59"/>
      <c r="L27" s="2"/>
      <c r="M27" s="2"/>
      <c r="N27" s="7"/>
      <c r="O27" s="7"/>
    </row>
    <row r="28" spans="1:15" ht="16.5" thickBot="1" x14ac:dyDescent="0.3">
      <c r="B28" s="10">
        <v>8</v>
      </c>
      <c r="C28" s="9">
        <v>0</v>
      </c>
      <c r="D28" s="8">
        <f t="shared" si="1"/>
        <v>12000</v>
      </c>
      <c r="E28" s="8">
        <f t="shared" si="0"/>
        <v>86.49</v>
      </c>
      <c r="F28" s="8">
        <f t="shared" si="2"/>
        <v>86.49</v>
      </c>
      <c r="G28" s="2"/>
      <c r="H28" s="7"/>
      <c r="I28" s="7"/>
      <c r="J28" s="59">
        <f>PRODUCT(D28,K20)</f>
        <v>86.487879793640587</v>
      </c>
      <c r="K28" s="59"/>
      <c r="L28" s="2"/>
      <c r="M28" s="2"/>
      <c r="N28" s="7"/>
      <c r="O28" s="7"/>
    </row>
    <row r="29" spans="1:15" ht="16.5" thickBot="1" x14ac:dyDescent="0.3">
      <c r="B29" s="10">
        <v>9</v>
      </c>
      <c r="C29" s="9">
        <v>5000</v>
      </c>
      <c r="D29" s="8">
        <f t="shared" si="1"/>
        <v>12000</v>
      </c>
      <c r="E29" s="8">
        <f t="shared" si="0"/>
        <v>86.49</v>
      </c>
      <c r="F29" s="8">
        <f t="shared" si="2"/>
        <v>5086.49</v>
      </c>
      <c r="G29" s="2"/>
      <c r="H29" s="7"/>
      <c r="I29" s="7"/>
      <c r="J29" s="59">
        <f>PRODUCT(D29,K20)</f>
        <v>86.487879793640587</v>
      </c>
      <c r="K29" s="59"/>
      <c r="L29" s="2"/>
      <c r="M29" s="2"/>
      <c r="N29" s="7"/>
      <c r="O29" s="7"/>
    </row>
    <row r="30" spans="1:15" ht="16.5" thickBot="1" x14ac:dyDescent="0.3">
      <c r="B30" s="10">
        <v>10</v>
      </c>
      <c r="C30" s="9">
        <v>0</v>
      </c>
      <c r="D30" s="8">
        <f t="shared" si="1"/>
        <v>7000</v>
      </c>
      <c r="E30" s="8">
        <f t="shared" si="0"/>
        <v>50.45</v>
      </c>
      <c r="F30" s="8">
        <f t="shared" si="2"/>
        <v>50.45</v>
      </c>
      <c r="G30" s="2"/>
      <c r="H30" s="7"/>
      <c r="I30" s="7"/>
      <c r="J30" s="59">
        <f>PRODUCT(D30,K20)</f>
        <v>50.451263212957009</v>
      </c>
      <c r="K30" s="59"/>
      <c r="L30" s="2"/>
      <c r="M30" s="2"/>
      <c r="N30" s="7"/>
      <c r="O30" s="7"/>
    </row>
    <row r="31" spans="1:15" ht="16.5" thickBot="1" x14ac:dyDescent="0.3">
      <c r="B31" s="10">
        <v>11</v>
      </c>
      <c r="C31" s="9">
        <v>0</v>
      </c>
      <c r="D31" s="8">
        <f t="shared" si="1"/>
        <v>7000</v>
      </c>
      <c r="E31" s="8">
        <f t="shared" si="0"/>
        <v>50.45</v>
      </c>
      <c r="F31" s="8">
        <f t="shared" si="2"/>
        <v>50.45</v>
      </c>
      <c r="G31" s="2"/>
      <c r="H31" s="7"/>
      <c r="I31" s="7"/>
      <c r="J31" s="59">
        <f>PRODUCT(D31,K20)</f>
        <v>50.451263212957009</v>
      </c>
      <c r="K31" s="59"/>
      <c r="L31" s="2"/>
      <c r="M31" s="2"/>
      <c r="N31" s="7"/>
      <c r="O31" s="7"/>
    </row>
    <row r="32" spans="1:15" ht="16.5" thickBot="1" x14ac:dyDescent="0.3">
      <c r="B32" s="10">
        <v>12</v>
      </c>
      <c r="C32" s="9">
        <v>7000</v>
      </c>
      <c r="D32" s="8">
        <f t="shared" si="1"/>
        <v>7000</v>
      </c>
      <c r="E32" s="8">
        <f t="shared" si="0"/>
        <v>50.45</v>
      </c>
      <c r="F32" s="8">
        <f t="shared" si="2"/>
        <v>7050.45</v>
      </c>
      <c r="G32" s="2"/>
      <c r="H32" s="7"/>
      <c r="I32" s="7"/>
      <c r="J32" s="59">
        <f>PRODUCT(D32,K20)</f>
        <v>50.451263212957009</v>
      </c>
      <c r="K32" s="59"/>
      <c r="L32" s="2"/>
      <c r="M32" s="2"/>
      <c r="N32" s="7"/>
      <c r="O32" s="7"/>
    </row>
    <row r="33" spans="2:15" ht="16.5" thickBot="1" x14ac:dyDescent="0.3">
      <c r="B33" s="10">
        <v>13</v>
      </c>
      <c r="C33" s="9">
        <v>0</v>
      </c>
      <c r="D33" s="8">
        <f t="shared" si="1"/>
        <v>0</v>
      </c>
      <c r="E33" s="8">
        <f t="shared" si="0"/>
        <v>0</v>
      </c>
      <c r="F33" s="8">
        <f t="shared" si="2"/>
        <v>0</v>
      </c>
      <c r="G33" s="2"/>
      <c r="H33" s="7"/>
      <c r="I33" s="7"/>
      <c r="J33" s="7">
        <f>PRODUCT(D33,K20)</f>
        <v>0</v>
      </c>
      <c r="K33" s="7"/>
      <c r="L33" s="2"/>
      <c r="M33" s="2"/>
      <c r="N33" s="7"/>
      <c r="O33" s="7"/>
    </row>
    <row r="34" spans="2:15" ht="16.5" thickBot="1" x14ac:dyDescent="0.3">
      <c r="B34" s="10">
        <v>14</v>
      </c>
      <c r="C34" s="9">
        <v>0</v>
      </c>
      <c r="D34" s="8">
        <f t="shared" si="1"/>
        <v>0</v>
      </c>
      <c r="E34" s="8">
        <f t="shared" si="0"/>
        <v>0</v>
      </c>
      <c r="F34" s="8">
        <f t="shared" si="2"/>
        <v>0</v>
      </c>
      <c r="G34" s="2"/>
      <c r="H34" s="7"/>
      <c r="I34" s="7"/>
      <c r="J34" s="7">
        <f>PRODUCT(D34,K20)</f>
        <v>0</v>
      </c>
      <c r="K34" s="7"/>
      <c r="L34" s="2"/>
      <c r="M34" s="2"/>
      <c r="N34" s="7"/>
      <c r="O34" s="7"/>
    </row>
    <row r="35" spans="2:15" ht="16.5" thickBot="1" x14ac:dyDescent="0.3">
      <c r="B35" s="10">
        <v>15</v>
      </c>
      <c r="C35" s="9">
        <v>0</v>
      </c>
      <c r="D35" s="8">
        <f t="shared" si="1"/>
        <v>0</v>
      </c>
      <c r="E35" s="8">
        <f t="shared" si="0"/>
        <v>0</v>
      </c>
      <c r="F35" s="8">
        <f t="shared" si="2"/>
        <v>0</v>
      </c>
      <c r="G35" s="2"/>
      <c r="H35" s="7"/>
      <c r="I35" s="7"/>
      <c r="J35" s="7">
        <f>PRODUCT(D35,K20)</f>
        <v>0</v>
      </c>
      <c r="K35" s="7"/>
      <c r="L35" s="2"/>
      <c r="M35" s="2"/>
      <c r="N35" s="7"/>
      <c r="O35" s="7"/>
    </row>
    <row r="36" spans="2:15" ht="16.5" thickBot="1" x14ac:dyDescent="0.3">
      <c r="B36" s="10">
        <v>16</v>
      </c>
      <c r="C36" s="9">
        <v>0</v>
      </c>
      <c r="D36" s="8">
        <f t="shared" si="1"/>
        <v>0</v>
      </c>
      <c r="E36" s="8">
        <f t="shared" si="0"/>
        <v>0</v>
      </c>
      <c r="F36" s="8">
        <f t="shared" si="2"/>
        <v>0</v>
      </c>
      <c r="G36" s="2"/>
      <c r="H36" s="7"/>
      <c r="I36" s="7"/>
      <c r="J36" s="7">
        <f>PRODUCT(D36,K20)</f>
        <v>0</v>
      </c>
      <c r="K36" s="7"/>
      <c r="L36" s="2"/>
      <c r="M36" s="2"/>
      <c r="N36" s="7"/>
      <c r="O36" s="7"/>
    </row>
    <row r="37" spans="2:15" ht="16.5" thickBot="1" x14ac:dyDescent="0.3">
      <c r="B37" s="10">
        <v>17</v>
      </c>
      <c r="C37" s="9">
        <v>0</v>
      </c>
      <c r="D37" s="8">
        <f t="shared" si="1"/>
        <v>0</v>
      </c>
      <c r="E37" s="8">
        <f t="shared" si="0"/>
        <v>0</v>
      </c>
      <c r="F37" s="8">
        <f t="shared" si="2"/>
        <v>0</v>
      </c>
      <c r="G37" s="2"/>
      <c r="H37" s="7"/>
      <c r="I37" s="7"/>
      <c r="J37" s="7">
        <f>PRODUCT(D37,K20)</f>
        <v>0</v>
      </c>
      <c r="K37" s="7"/>
      <c r="L37" s="2"/>
      <c r="M37" s="2"/>
      <c r="N37" s="7"/>
      <c r="O37" s="7"/>
    </row>
    <row r="38" spans="2:15" ht="16.5" thickBot="1" x14ac:dyDescent="0.3">
      <c r="B38" s="10">
        <v>18</v>
      </c>
      <c r="C38" s="9">
        <v>0</v>
      </c>
      <c r="D38" s="8">
        <f t="shared" si="1"/>
        <v>0</v>
      </c>
      <c r="E38" s="8">
        <f t="shared" si="0"/>
        <v>0</v>
      </c>
      <c r="F38" s="8">
        <f t="shared" si="2"/>
        <v>0</v>
      </c>
      <c r="G38" s="2"/>
      <c r="H38" s="7"/>
      <c r="I38" s="7"/>
      <c r="J38" s="7">
        <f>PRODUCT(D38,K20)</f>
        <v>0</v>
      </c>
      <c r="K38" s="7"/>
      <c r="L38" s="2"/>
      <c r="M38" s="2"/>
      <c r="N38" s="7"/>
      <c r="O38" s="7"/>
    </row>
    <row r="39" spans="2:15" ht="16.5" thickBot="1" x14ac:dyDescent="0.3">
      <c r="B39" s="10">
        <v>19</v>
      </c>
      <c r="C39" s="9">
        <v>0</v>
      </c>
      <c r="D39" s="8">
        <f t="shared" si="1"/>
        <v>0</v>
      </c>
      <c r="E39" s="8">
        <f t="shared" si="0"/>
        <v>0</v>
      </c>
      <c r="F39" s="8">
        <f t="shared" si="2"/>
        <v>0</v>
      </c>
      <c r="G39" s="2"/>
      <c r="H39" s="7"/>
      <c r="I39" s="7"/>
      <c r="J39" s="7">
        <f>PRODUCT(D39,K20)</f>
        <v>0</v>
      </c>
      <c r="K39" s="7"/>
      <c r="L39" s="2"/>
      <c r="M39" s="2"/>
      <c r="N39" s="7"/>
      <c r="O39" s="7"/>
    </row>
    <row r="40" spans="2:15" ht="16.5" thickBot="1" x14ac:dyDescent="0.3">
      <c r="B40" s="10">
        <v>20</v>
      </c>
      <c r="C40" s="9">
        <v>0</v>
      </c>
      <c r="D40" s="8">
        <f t="shared" si="1"/>
        <v>0</v>
      </c>
      <c r="E40" s="8">
        <f t="shared" si="0"/>
        <v>0</v>
      </c>
      <c r="F40" s="8">
        <f t="shared" si="2"/>
        <v>0</v>
      </c>
      <c r="G40" s="2"/>
      <c r="H40" s="7"/>
      <c r="I40" s="7"/>
      <c r="J40" s="7">
        <f>PRODUCT(D40,K20)</f>
        <v>0</v>
      </c>
      <c r="K40" s="7"/>
      <c r="L40" s="2"/>
      <c r="M40" s="2"/>
      <c r="N40" s="7"/>
      <c r="O40" s="7"/>
    </row>
    <row r="41" spans="2:15" ht="16.5" thickBot="1" x14ac:dyDescent="0.3">
      <c r="B41" s="10">
        <v>21</v>
      </c>
      <c r="C41" s="9">
        <v>0</v>
      </c>
      <c r="D41" s="8">
        <f t="shared" si="1"/>
        <v>0</v>
      </c>
      <c r="E41" s="8">
        <f t="shared" si="0"/>
        <v>0</v>
      </c>
      <c r="F41" s="8">
        <f t="shared" si="2"/>
        <v>0</v>
      </c>
      <c r="G41" s="2"/>
      <c r="H41" s="7"/>
      <c r="I41" s="7"/>
      <c r="J41" s="7">
        <f>PRODUCT(D41,K20)</f>
        <v>0</v>
      </c>
      <c r="K41" s="7"/>
      <c r="L41" s="2"/>
      <c r="M41" s="2"/>
      <c r="N41" s="7"/>
      <c r="O41" s="7"/>
    </row>
    <row r="42" spans="2:15" ht="16.5" thickBot="1" x14ac:dyDescent="0.3">
      <c r="B42" s="10">
        <v>22</v>
      </c>
      <c r="C42" s="9">
        <v>0</v>
      </c>
      <c r="D42" s="8">
        <f t="shared" si="1"/>
        <v>0</v>
      </c>
      <c r="E42" s="8">
        <f t="shared" si="0"/>
        <v>0</v>
      </c>
      <c r="F42" s="8">
        <f t="shared" si="2"/>
        <v>0</v>
      </c>
      <c r="G42" s="2"/>
      <c r="H42" s="7"/>
      <c r="I42" s="7"/>
      <c r="J42" s="7">
        <f>PRODUCT(D42,K20)</f>
        <v>0</v>
      </c>
      <c r="K42" s="7"/>
      <c r="L42" s="2"/>
      <c r="M42" s="2"/>
      <c r="N42" s="7"/>
      <c r="O42" s="7"/>
    </row>
    <row r="43" spans="2:15" ht="16.5" thickBot="1" x14ac:dyDescent="0.3">
      <c r="B43" s="10">
        <v>23</v>
      </c>
      <c r="C43" s="9">
        <v>0</v>
      </c>
      <c r="D43" s="8">
        <f t="shared" si="1"/>
        <v>0</v>
      </c>
      <c r="E43" s="8">
        <f t="shared" si="0"/>
        <v>0</v>
      </c>
      <c r="F43" s="8">
        <f t="shared" si="2"/>
        <v>0</v>
      </c>
      <c r="G43" s="2"/>
      <c r="H43" s="7"/>
      <c r="I43" s="7"/>
      <c r="J43" s="7">
        <f>PRODUCT(D43,K20)</f>
        <v>0</v>
      </c>
      <c r="K43" s="7"/>
      <c r="L43" s="2"/>
      <c r="M43" s="2"/>
      <c r="N43" s="7"/>
      <c r="O43" s="7"/>
    </row>
    <row r="44" spans="2:15" ht="16.5" thickBot="1" x14ac:dyDescent="0.3">
      <c r="B44" s="10">
        <v>24</v>
      </c>
      <c r="C44" s="9">
        <v>0</v>
      </c>
      <c r="D44" s="8">
        <f t="shared" si="1"/>
        <v>0</v>
      </c>
      <c r="E44" s="8">
        <f t="shared" si="0"/>
        <v>0</v>
      </c>
      <c r="F44" s="8">
        <f t="shared" si="2"/>
        <v>0</v>
      </c>
      <c r="G44" s="2"/>
      <c r="H44" s="7"/>
      <c r="I44" s="7"/>
      <c r="J44" s="7">
        <f>PRODUCT(D44,K20)</f>
        <v>0</v>
      </c>
      <c r="K44" s="7"/>
      <c r="L44" s="2"/>
      <c r="M44" s="2"/>
      <c r="N44" s="7"/>
      <c r="O44" s="7"/>
    </row>
    <row r="45" spans="2:15" ht="16.5" thickBot="1" x14ac:dyDescent="0.3">
      <c r="B45" s="10">
        <v>25</v>
      </c>
      <c r="C45" s="9">
        <v>0</v>
      </c>
      <c r="D45" s="8">
        <f t="shared" si="1"/>
        <v>0</v>
      </c>
      <c r="E45" s="8">
        <f t="shared" si="0"/>
        <v>0</v>
      </c>
      <c r="F45" s="8">
        <f t="shared" si="2"/>
        <v>0</v>
      </c>
      <c r="G45" s="2"/>
      <c r="H45" s="7"/>
      <c r="I45" s="7"/>
      <c r="J45" s="7">
        <f>PRODUCT(D45,K20)</f>
        <v>0</v>
      </c>
      <c r="K45" s="7"/>
      <c r="L45" s="2"/>
      <c r="M45" s="2"/>
      <c r="N45" s="7"/>
      <c r="O45" s="7"/>
    </row>
    <row r="46" spans="2:15" ht="16.5" thickBot="1" x14ac:dyDescent="0.3">
      <c r="B46" s="10">
        <v>26</v>
      </c>
      <c r="C46" s="9">
        <v>0</v>
      </c>
      <c r="D46" s="8">
        <f t="shared" si="1"/>
        <v>0</v>
      </c>
      <c r="E46" s="8">
        <f t="shared" si="0"/>
        <v>0</v>
      </c>
      <c r="F46" s="8">
        <f t="shared" si="2"/>
        <v>0</v>
      </c>
      <c r="G46" s="2"/>
      <c r="H46" s="7"/>
      <c r="I46" s="7"/>
      <c r="J46" s="7">
        <f>PRODUCT(D46,K20)</f>
        <v>0</v>
      </c>
      <c r="K46" s="7"/>
      <c r="L46" s="2"/>
      <c r="M46" s="2"/>
      <c r="N46" s="7"/>
      <c r="O46" s="7"/>
    </row>
    <row r="47" spans="2:15" ht="16.5" thickBot="1" x14ac:dyDescent="0.3">
      <c r="B47" s="10">
        <v>27</v>
      </c>
      <c r="C47" s="9">
        <v>0</v>
      </c>
      <c r="D47" s="8">
        <f t="shared" si="1"/>
        <v>0</v>
      </c>
      <c r="E47" s="8">
        <f t="shared" si="0"/>
        <v>0</v>
      </c>
      <c r="F47" s="8">
        <f t="shared" si="2"/>
        <v>0</v>
      </c>
      <c r="G47" s="2"/>
      <c r="H47" s="7"/>
      <c r="I47" s="7"/>
      <c r="J47" s="7">
        <f>PRODUCT(D47,K20)</f>
        <v>0</v>
      </c>
      <c r="K47" s="7"/>
      <c r="L47" s="2"/>
      <c r="M47" s="2"/>
      <c r="N47" s="7"/>
      <c r="O47" s="7"/>
    </row>
    <row r="48" spans="2:15" ht="16.5" thickBot="1" x14ac:dyDescent="0.3">
      <c r="B48" s="10">
        <v>28</v>
      </c>
      <c r="C48" s="9">
        <v>0</v>
      </c>
      <c r="D48" s="8">
        <f t="shared" si="1"/>
        <v>0</v>
      </c>
      <c r="E48" s="8">
        <f t="shared" si="0"/>
        <v>0</v>
      </c>
      <c r="F48" s="8">
        <f t="shared" si="2"/>
        <v>0</v>
      </c>
      <c r="G48" s="2"/>
      <c r="H48" s="7"/>
      <c r="I48" s="7"/>
      <c r="J48" s="7">
        <f>PRODUCT(D48,K20)</f>
        <v>0</v>
      </c>
      <c r="K48" s="7"/>
      <c r="L48" s="2"/>
      <c r="M48" s="2"/>
      <c r="N48" s="7"/>
      <c r="O48" s="7"/>
    </row>
    <row r="49" spans="2:15" ht="16.5" thickBot="1" x14ac:dyDescent="0.3">
      <c r="B49" s="10">
        <v>29</v>
      </c>
      <c r="C49" s="9">
        <v>0</v>
      </c>
      <c r="D49" s="8">
        <f t="shared" si="1"/>
        <v>0</v>
      </c>
      <c r="E49" s="8">
        <f t="shared" si="0"/>
        <v>0</v>
      </c>
      <c r="F49" s="8">
        <f t="shared" si="2"/>
        <v>0</v>
      </c>
      <c r="G49" s="2"/>
      <c r="H49" s="7"/>
      <c r="I49" s="7"/>
      <c r="J49" s="7">
        <f>PRODUCT(D49,K20)</f>
        <v>0</v>
      </c>
      <c r="K49" s="7"/>
      <c r="L49" s="2"/>
      <c r="M49" s="2"/>
      <c r="N49" s="7"/>
      <c r="O49" s="7"/>
    </row>
    <row r="50" spans="2:15" ht="16.5" thickBot="1" x14ac:dyDescent="0.3">
      <c r="B50" s="10">
        <v>30</v>
      </c>
      <c r="C50" s="9">
        <v>0</v>
      </c>
      <c r="D50" s="8">
        <f t="shared" si="1"/>
        <v>0</v>
      </c>
      <c r="E50" s="8">
        <f t="shared" si="0"/>
        <v>0</v>
      </c>
      <c r="F50" s="8">
        <f t="shared" si="2"/>
        <v>0</v>
      </c>
      <c r="G50" s="2"/>
      <c r="H50" s="7"/>
      <c r="I50" s="7"/>
      <c r="J50" s="7">
        <f>PRODUCT(D50,K20)</f>
        <v>0</v>
      </c>
      <c r="K50" s="7"/>
      <c r="L50" s="2"/>
      <c r="M50" s="2"/>
      <c r="N50" s="7"/>
      <c r="O50" s="7"/>
    </row>
    <row r="51" spans="2:15" ht="16.5" thickBot="1" x14ac:dyDescent="0.3">
      <c r="B51" s="10">
        <v>31</v>
      </c>
      <c r="C51" s="9">
        <v>0</v>
      </c>
      <c r="D51" s="8">
        <f t="shared" si="1"/>
        <v>0</v>
      </c>
      <c r="E51" s="8">
        <f t="shared" si="0"/>
        <v>0</v>
      </c>
      <c r="F51" s="8">
        <f t="shared" si="2"/>
        <v>0</v>
      </c>
      <c r="G51" s="2"/>
      <c r="H51" s="7"/>
      <c r="I51" s="7"/>
      <c r="J51" s="7">
        <f>PRODUCT(D51,K20)</f>
        <v>0</v>
      </c>
      <c r="K51" s="7"/>
      <c r="L51" s="2"/>
      <c r="M51" s="2"/>
      <c r="N51" s="7"/>
      <c r="O51" s="7"/>
    </row>
    <row r="52" spans="2:15" ht="16.5" thickBot="1" x14ac:dyDescent="0.3">
      <c r="B52" s="10">
        <v>32</v>
      </c>
      <c r="C52" s="9">
        <v>0</v>
      </c>
      <c r="D52" s="8">
        <f t="shared" si="1"/>
        <v>0</v>
      </c>
      <c r="E52" s="8">
        <f t="shared" si="0"/>
        <v>0</v>
      </c>
      <c r="F52" s="8">
        <f t="shared" si="2"/>
        <v>0</v>
      </c>
      <c r="G52" s="2"/>
      <c r="H52" s="7"/>
      <c r="I52" s="7"/>
      <c r="J52" s="7">
        <f>PRODUCT(D52,K20)</f>
        <v>0</v>
      </c>
      <c r="K52" s="7"/>
      <c r="L52" s="2"/>
      <c r="M52" s="2"/>
      <c r="N52" s="7"/>
      <c r="O52" s="7"/>
    </row>
    <row r="53" spans="2:15" ht="16.5" thickBot="1" x14ac:dyDescent="0.3">
      <c r="B53" s="10">
        <v>33</v>
      </c>
      <c r="C53" s="9">
        <v>0</v>
      </c>
      <c r="D53" s="8">
        <f t="shared" si="1"/>
        <v>0</v>
      </c>
      <c r="E53" s="8">
        <f t="shared" ref="E53:E80" si="3">ROUND(J53,2)</f>
        <v>0</v>
      </c>
      <c r="F53" s="8">
        <f t="shared" si="2"/>
        <v>0</v>
      </c>
      <c r="G53" s="2"/>
      <c r="H53" s="7"/>
      <c r="I53" s="7"/>
      <c r="J53" s="7">
        <f>PRODUCT(D53,K20)</f>
        <v>0</v>
      </c>
      <c r="K53" s="7"/>
      <c r="L53" s="2"/>
      <c r="M53" s="2"/>
      <c r="N53" s="7"/>
      <c r="O53" s="7"/>
    </row>
    <row r="54" spans="2:15" ht="16.5" thickBot="1" x14ac:dyDescent="0.3">
      <c r="B54" s="10">
        <v>34</v>
      </c>
      <c r="C54" s="9">
        <v>0</v>
      </c>
      <c r="D54" s="8">
        <f t="shared" ref="D54:D80" si="4">SUM(D53,-C53)</f>
        <v>0</v>
      </c>
      <c r="E54" s="8">
        <f t="shared" si="3"/>
        <v>0</v>
      </c>
      <c r="F54" s="8">
        <f t="shared" si="2"/>
        <v>0</v>
      </c>
      <c r="G54" s="2"/>
      <c r="H54" s="7"/>
      <c r="I54" s="7"/>
      <c r="J54" s="7">
        <f>PRODUCT(D54,K20)</f>
        <v>0</v>
      </c>
      <c r="K54" s="7"/>
      <c r="L54" s="2"/>
      <c r="M54" s="2"/>
      <c r="N54" s="7"/>
      <c r="O54" s="7"/>
    </row>
    <row r="55" spans="2:15" ht="16.5" thickBot="1" x14ac:dyDescent="0.3">
      <c r="B55" s="10">
        <v>35</v>
      </c>
      <c r="C55" s="9">
        <v>0</v>
      </c>
      <c r="D55" s="8">
        <f t="shared" si="4"/>
        <v>0</v>
      </c>
      <c r="E55" s="8">
        <f t="shared" si="3"/>
        <v>0</v>
      </c>
      <c r="F55" s="8">
        <f t="shared" si="2"/>
        <v>0</v>
      </c>
      <c r="G55" s="2"/>
      <c r="H55" s="7"/>
      <c r="I55" s="7"/>
      <c r="J55" s="7">
        <f>PRODUCT(D55,K20)</f>
        <v>0</v>
      </c>
      <c r="K55" s="7"/>
      <c r="L55" s="2"/>
      <c r="M55" s="2"/>
      <c r="N55" s="7"/>
      <c r="O55" s="7"/>
    </row>
    <row r="56" spans="2:15" ht="16.5" thickBot="1" x14ac:dyDescent="0.3">
      <c r="B56" s="10">
        <v>36</v>
      </c>
      <c r="C56" s="9">
        <v>0</v>
      </c>
      <c r="D56" s="8">
        <f t="shared" si="4"/>
        <v>0</v>
      </c>
      <c r="E56" s="8">
        <f t="shared" si="3"/>
        <v>0</v>
      </c>
      <c r="F56" s="8">
        <f t="shared" si="2"/>
        <v>0</v>
      </c>
      <c r="G56" s="2"/>
      <c r="H56" s="7"/>
      <c r="I56" s="7"/>
      <c r="J56" s="7">
        <f>PRODUCT(D56,K20)</f>
        <v>0</v>
      </c>
      <c r="K56" s="7"/>
      <c r="L56" s="2"/>
      <c r="M56" s="2"/>
      <c r="N56" s="7"/>
      <c r="O56" s="7"/>
    </row>
    <row r="57" spans="2:15" ht="16.5" thickBot="1" x14ac:dyDescent="0.3">
      <c r="B57" s="10">
        <v>37</v>
      </c>
      <c r="C57" s="9">
        <v>0</v>
      </c>
      <c r="D57" s="8">
        <f t="shared" si="4"/>
        <v>0</v>
      </c>
      <c r="E57" s="8">
        <f t="shared" si="3"/>
        <v>0</v>
      </c>
      <c r="F57" s="8">
        <f t="shared" si="2"/>
        <v>0</v>
      </c>
      <c r="G57" s="2"/>
      <c r="H57" s="7"/>
      <c r="I57" s="7"/>
      <c r="J57" s="7">
        <f>PRODUCT(D57,K20)</f>
        <v>0</v>
      </c>
      <c r="K57" s="7"/>
      <c r="L57" s="2"/>
      <c r="M57" s="2"/>
      <c r="N57" s="7"/>
      <c r="O57" s="7"/>
    </row>
    <row r="58" spans="2:15" ht="16.5" thickBot="1" x14ac:dyDescent="0.3">
      <c r="B58" s="10">
        <v>38</v>
      </c>
      <c r="C58" s="9">
        <v>0</v>
      </c>
      <c r="D58" s="8">
        <f t="shared" si="4"/>
        <v>0</v>
      </c>
      <c r="E58" s="8">
        <f t="shared" si="3"/>
        <v>0</v>
      </c>
      <c r="F58" s="8">
        <f t="shared" ref="F58:F80" si="5">SUM(C58,E58)</f>
        <v>0</v>
      </c>
      <c r="G58" s="2"/>
      <c r="H58" s="7"/>
      <c r="I58" s="7"/>
      <c r="J58" s="7">
        <f>PRODUCT(D58,K20)</f>
        <v>0</v>
      </c>
      <c r="K58" s="7"/>
      <c r="L58" s="2"/>
      <c r="M58" s="2"/>
      <c r="N58" s="7"/>
      <c r="O58" s="7"/>
    </row>
    <row r="59" spans="2:15" ht="16.5" thickBot="1" x14ac:dyDescent="0.3">
      <c r="B59" s="10">
        <v>39</v>
      </c>
      <c r="C59" s="9">
        <v>0</v>
      </c>
      <c r="D59" s="8">
        <f t="shared" si="4"/>
        <v>0</v>
      </c>
      <c r="E59" s="8">
        <f t="shared" si="3"/>
        <v>0</v>
      </c>
      <c r="F59" s="8">
        <f t="shared" si="5"/>
        <v>0</v>
      </c>
      <c r="G59" s="2"/>
      <c r="H59" s="7"/>
      <c r="I59" s="7"/>
      <c r="J59" s="7">
        <f>PRODUCT(D59,K20)</f>
        <v>0</v>
      </c>
      <c r="K59" s="7"/>
      <c r="L59" s="2"/>
      <c r="M59" s="2"/>
      <c r="N59" s="7"/>
      <c r="O59" s="7"/>
    </row>
    <row r="60" spans="2:15" ht="16.5" thickBot="1" x14ac:dyDescent="0.3">
      <c r="B60" s="10">
        <v>40</v>
      </c>
      <c r="C60" s="9">
        <v>0</v>
      </c>
      <c r="D60" s="8">
        <f t="shared" si="4"/>
        <v>0</v>
      </c>
      <c r="E60" s="8">
        <f t="shared" si="3"/>
        <v>0</v>
      </c>
      <c r="F60" s="8">
        <f t="shared" si="5"/>
        <v>0</v>
      </c>
      <c r="G60" s="2"/>
      <c r="H60" s="7"/>
      <c r="I60" s="7"/>
      <c r="J60" s="7">
        <f>PRODUCT(D60,K20)</f>
        <v>0</v>
      </c>
      <c r="K60" s="7"/>
      <c r="L60" s="2"/>
      <c r="M60" s="2"/>
      <c r="N60" s="7"/>
      <c r="O60" s="7"/>
    </row>
    <row r="61" spans="2:15" ht="16.5" thickBot="1" x14ac:dyDescent="0.3">
      <c r="B61" s="10">
        <v>41</v>
      </c>
      <c r="C61" s="9">
        <v>0</v>
      </c>
      <c r="D61" s="8">
        <f t="shared" si="4"/>
        <v>0</v>
      </c>
      <c r="E61" s="8">
        <f t="shared" si="3"/>
        <v>0</v>
      </c>
      <c r="F61" s="8">
        <f t="shared" si="5"/>
        <v>0</v>
      </c>
      <c r="G61" s="2"/>
      <c r="H61" s="7"/>
      <c r="I61" s="7"/>
      <c r="J61" s="7">
        <f>PRODUCT(D61,K20)</f>
        <v>0</v>
      </c>
      <c r="K61" s="7"/>
      <c r="L61" s="2"/>
      <c r="M61" s="2"/>
      <c r="N61" s="7"/>
      <c r="O61" s="7"/>
    </row>
    <row r="62" spans="2:15" ht="16.5" thickBot="1" x14ac:dyDescent="0.3">
      <c r="B62" s="10">
        <v>42</v>
      </c>
      <c r="C62" s="9">
        <v>0</v>
      </c>
      <c r="D62" s="8">
        <f t="shared" si="4"/>
        <v>0</v>
      </c>
      <c r="E62" s="8">
        <f t="shared" si="3"/>
        <v>0</v>
      </c>
      <c r="F62" s="8">
        <f t="shared" si="5"/>
        <v>0</v>
      </c>
      <c r="G62" s="2"/>
      <c r="H62" s="7"/>
      <c r="I62" s="7"/>
      <c r="J62" s="7">
        <f>PRODUCT(D62,K20)</f>
        <v>0</v>
      </c>
      <c r="K62" s="7"/>
      <c r="L62" s="2"/>
      <c r="M62" s="2"/>
      <c r="N62" s="7"/>
      <c r="O62" s="7"/>
    </row>
    <row r="63" spans="2:15" ht="16.5" thickBot="1" x14ac:dyDescent="0.3">
      <c r="B63" s="10">
        <v>43</v>
      </c>
      <c r="C63" s="9">
        <v>0</v>
      </c>
      <c r="D63" s="8">
        <f t="shared" si="4"/>
        <v>0</v>
      </c>
      <c r="E63" s="8">
        <f t="shared" si="3"/>
        <v>0</v>
      </c>
      <c r="F63" s="8">
        <f t="shared" si="5"/>
        <v>0</v>
      </c>
      <c r="G63" s="2"/>
      <c r="H63" s="7"/>
      <c r="I63" s="7"/>
      <c r="J63" s="7">
        <f>PRODUCT(D63,K20)</f>
        <v>0</v>
      </c>
      <c r="K63" s="7"/>
      <c r="L63" s="2"/>
      <c r="M63" s="2"/>
      <c r="N63" s="7"/>
      <c r="O63" s="7"/>
    </row>
    <row r="64" spans="2:15" ht="16.5" thickBot="1" x14ac:dyDescent="0.3">
      <c r="B64" s="10">
        <v>44</v>
      </c>
      <c r="C64" s="9">
        <v>0</v>
      </c>
      <c r="D64" s="8">
        <f t="shared" si="4"/>
        <v>0</v>
      </c>
      <c r="E64" s="8">
        <f t="shared" si="3"/>
        <v>0</v>
      </c>
      <c r="F64" s="8">
        <f t="shared" si="5"/>
        <v>0</v>
      </c>
      <c r="G64" s="2"/>
      <c r="H64" s="7"/>
      <c r="I64" s="7"/>
      <c r="J64" s="7">
        <f>PRODUCT(D64,K20)</f>
        <v>0</v>
      </c>
      <c r="K64" s="7"/>
      <c r="L64" s="2"/>
      <c r="M64" s="2"/>
      <c r="N64" s="7"/>
      <c r="O64" s="7"/>
    </row>
    <row r="65" spans="2:15" ht="16.5" thickBot="1" x14ac:dyDescent="0.3">
      <c r="B65" s="10">
        <v>45</v>
      </c>
      <c r="C65" s="9">
        <v>0</v>
      </c>
      <c r="D65" s="8">
        <f t="shared" si="4"/>
        <v>0</v>
      </c>
      <c r="E65" s="8">
        <f t="shared" si="3"/>
        <v>0</v>
      </c>
      <c r="F65" s="8">
        <f t="shared" si="5"/>
        <v>0</v>
      </c>
      <c r="G65" s="2"/>
      <c r="H65" s="7"/>
      <c r="I65" s="7"/>
      <c r="J65" s="7">
        <f>PRODUCT(D65,K20)</f>
        <v>0</v>
      </c>
      <c r="K65" s="7"/>
      <c r="L65" s="2"/>
      <c r="M65" s="2"/>
      <c r="N65" s="7"/>
      <c r="O65" s="7"/>
    </row>
    <row r="66" spans="2:15" ht="16.5" thickBot="1" x14ac:dyDescent="0.3">
      <c r="B66" s="10">
        <v>46</v>
      </c>
      <c r="C66" s="9">
        <v>0</v>
      </c>
      <c r="D66" s="8">
        <f t="shared" si="4"/>
        <v>0</v>
      </c>
      <c r="E66" s="8">
        <f t="shared" si="3"/>
        <v>0</v>
      </c>
      <c r="F66" s="8">
        <f t="shared" si="5"/>
        <v>0</v>
      </c>
      <c r="G66" s="2"/>
      <c r="H66" s="7"/>
      <c r="I66" s="7"/>
      <c r="J66" s="7">
        <f>PRODUCT(D66,K20)</f>
        <v>0</v>
      </c>
      <c r="K66" s="7"/>
      <c r="L66" s="2"/>
      <c r="M66" s="2"/>
      <c r="N66" s="7"/>
      <c r="O66" s="7"/>
    </row>
    <row r="67" spans="2:15" ht="16.5" thickBot="1" x14ac:dyDescent="0.3">
      <c r="B67" s="10">
        <v>47</v>
      </c>
      <c r="C67" s="9">
        <v>0</v>
      </c>
      <c r="D67" s="8">
        <f t="shared" si="4"/>
        <v>0</v>
      </c>
      <c r="E67" s="8">
        <f t="shared" si="3"/>
        <v>0</v>
      </c>
      <c r="F67" s="8">
        <f t="shared" si="5"/>
        <v>0</v>
      </c>
      <c r="G67" s="2"/>
      <c r="H67" s="7"/>
      <c r="I67" s="7"/>
      <c r="J67" s="7">
        <f>PRODUCT(D67,K20)</f>
        <v>0</v>
      </c>
      <c r="K67" s="7"/>
      <c r="L67" s="2"/>
      <c r="M67" s="2"/>
      <c r="N67" s="7"/>
      <c r="O67" s="7"/>
    </row>
    <row r="68" spans="2:15" ht="16.5" thickBot="1" x14ac:dyDescent="0.3">
      <c r="B68" s="10">
        <v>48</v>
      </c>
      <c r="C68" s="9">
        <v>0</v>
      </c>
      <c r="D68" s="8">
        <f t="shared" si="4"/>
        <v>0</v>
      </c>
      <c r="E68" s="8">
        <f t="shared" si="3"/>
        <v>0</v>
      </c>
      <c r="F68" s="8">
        <f t="shared" si="5"/>
        <v>0</v>
      </c>
      <c r="G68" s="2"/>
      <c r="H68" s="7"/>
      <c r="I68" s="7"/>
      <c r="J68" s="7">
        <f>PRODUCT(D68,K20)</f>
        <v>0</v>
      </c>
      <c r="K68" s="7"/>
      <c r="L68" s="2"/>
      <c r="M68" s="2"/>
      <c r="N68" s="7"/>
      <c r="O68" s="7"/>
    </row>
    <row r="69" spans="2:15" ht="16.5" thickBot="1" x14ac:dyDescent="0.3">
      <c r="B69" s="10">
        <v>49</v>
      </c>
      <c r="C69" s="9">
        <v>0</v>
      </c>
      <c r="D69" s="8">
        <f t="shared" si="4"/>
        <v>0</v>
      </c>
      <c r="E69" s="8">
        <f t="shared" si="3"/>
        <v>0</v>
      </c>
      <c r="F69" s="8">
        <f t="shared" si="5"/>
        <v>0</v>
      </c>
      <c r="G69" s="2"/>
      <c r="H69" s="7"/>
      <c r="I69" s="7"/>
      <c r="J69" s="7">
        <f>PRODUCT(D69,K20)</f>
        <v>0</v>
      </c>
      <c r="K69" s="7"/>
      <c r="L69" s="2"/>
      <c r="M69" s="2"/>
      <c r="N69" s="7"/>
      <c r="O69" s="7"/>
    </row>
    <row r="70" spans="2:15" ht="16.5" thickBot="1" x14ac:dyDescent="0.3">
      <c r="B70" s="10">
        <v>50</v>
      </c>
      <c r="C70" s="9">
        <v>0</v>
      </c>
      <c r="D70" s="8">
        <f t="shared" si="4"/>
        <v>0</v>
      </c>
      <c r="E70" s="8">
        <f t="shared" si="3"/>
        <v>0</v>
      </c>
      <c r="F70" s="8">
        <f t="shared" si="5"/>
        <v>0</v>
      </c>
      <c r="G70" s="2"/>
      <c r="H70" s="7"/>
      <c r="I70" s="7"/>
      <c r="J70" s="7">
        <f>PRODUCT(D70,K20)</f>
        <v>0</v>
      </c>
      <c r="K70" s="7"/>
      <c r="L70" s="2"/>
      <c r="M70" s="2"/>
      <c r="N70" s="7"/>
      <c r="O70" s="7"/>
    </row>
    <row r="71" spans="2:15" ht="16.5" thickBot="1" x14ac:dyDescent="0.3">
      <c r="B71" s="10">
        <v>51</v>
      </c>
      <c r="C71" s="9">
        <v>0</v>
      </c>
      <c r="D71" s="8">
        <f t="shared" si="4"/>
        <v>0</v>
      </c>
      <c r="E71" s="8">
        <f t="shared" si="3"/>
        <v>0</v>
      </c>
      <c r="F71" s="8">
        <f t="shared" si="5"/>
        <v>0</v>
      </c>
      <c r="G71" s="2"/>
      <c r="H71" s="7"/>
      <c r="I71" s="7"/>
      <c r="J71" s="7">
        <f>PRODUCT(D71,K20)</f>
        <v>0</v>
      </c>
      <c r="K71" s="7"/>
      <c r="L71" s="2"/>
      <c r="M71" s="2"/>
      <c r="N71" s="7"/>
      <c r="O71" s="7"/>
    </row>
    <row r="72" spans="2:15" ht="16.5" thickBot="1" x14ac:dyDescent="0.3">
      <c r="B72" s="10">
        <v>52</v>
      </c>
      <c r="C72" s="9">
        <v>0</v>
      </c>
      <c r="D72" s="8">
        <f t="shared" si="4"/>
        <v>0</v>
      </c>
      <c r="E72" s="8">
        <f t="shared" si="3"/>
        <v>0</v>
      </c>
      <c r="F72" s="8">
        <f t="shared" si="5"/>
        <v>0</v>
      </c>
      <c r="G72" s="2"/>
      <c r="H72" s="7"/>
      <c r="I72" s="7"/>
      <c r="J72" s="7">
        <f>PRODUCT(D72,K20)</f>
        <v>0</v>
      </c>
      <c r="K72" s="7"/>
      <c r="L72" s="2"/>
      <c r="M72" s="2"/>
      <c r="N72" s="7"/>
      <c r="O72" s="7"/>
    </row>
    <row r="73" spans="2:15" ht="16.5" thickBot="1" x14ac:dyDescent="0.3">
      <c r="B73" s="10">
        <v>53</v>
      </c>
      <c r="C73" s="9">
        <v>0</v>
      </c>
      <c r="D73" s="8">
        <f t="shared" si="4"/>
        <v>0</v>
      </c>
      <c r="E73" s="8">
        <f t="shared" si="3"/>
        <v>0</v>
      </c>
      <c r="F73" s="8">
        <f t="shared" si="5"/>
        <v>0</v>
      </c>
      <c r="G73" s="2"/>
      <c r="H73" s="7"/>
      <c r="I73" s="7"/>
      <c r="J73" s="7">
        <f>PRODUCT(D73,K20)</f>
        <v>0</v>
      </c>
      <c r="K73" s="7"/>
      <c r="L73" s="2"/>
      <c r="M73" s="2"/>
      <c r="N73" s="7"/>
      <c r="O73" s="7"/>
    </row>
    <row r="74" spans="2:15" ht="16.5" thickBot="1" x14ac:dyDescent="0.3">
      <c r="B74" s="10">
        <v>54</v>
      </c>
      <c r="C74" s="9">
        <v>0</v>
      </c>
      <c r="D74" s="8">
        <f t="shared" si="4"/>
        <v>0</v>
      </c>
      <c r="E74" s="8">
        <f t="shared" si="3"/>
        <v>0</v>
      </c>
      <c r="F74" s="8">
        <f t="shared" si="5"/>
        <v>0</v>
      </c>
      <c r="G74" s="2"/>
      <c r="H74" s="7"/>
      <c r="I74" s="7"/>
      <c r="J74" s="7">
        <f>PRODUCT(D74,K20)</f>
        <v>0</v>
      </c>
      <c r="K74" s="7"/>
      <c r="L74" s="2"/>
      <c r="M74" s="2"/>
      <c r="N74" s="7"/>
      <c r="O74" s="7"/>
    </row>
    <row r="75" spans="2:15" ht="16.5" thickBot="1" x14ac:dyDescent="0.3">
      <c r="B75" s="10">
        <v>55</v>
      </c>
      <c r="C75" s="9">
        <v>0</v>
      </c>
      <c r="D75" s="8">
        <f t="shared" si="4"/>
        <v>0</v>
      </c>
      <c r="E75" s="8">
        <f t="shared" si="3"/>
        <v>0</v>
      </c>
      <c r="F75" s="8">
        <f t="shared" si="5"/>
        <v>0</v>
      </c>
      <c r="G75" s="2"/>
      <c r="H75" s="7"/>
      <c r="I75" s="7"/>
      <c r="J75" s="7">
        <f>PRODUCT(D75,K20)</f>
        <v>0</v>
      </c>
      <c r="K75" s="7"/>
      <c r="L75" s="2"/>
      <c r="M75" s="2"/>
      <c r="N75" s="7"/>
      <c r="O75" s="7"/>
    </row>
    <row r="76" spans="2:15" ht="16.5" thickBot="1" x14ac:dyDescent="0.3">
      <c r="B76" s="10">
        <v>56</v>
      </c>
      <c r="C76" s="9">
        <v>0</v>
      </c>
      <c r="D76" s="8">
        <f t="shared" si="4"/>
        <v>0</v>
      </c>
      <c r="E76" s="8">
        <f t="shared" si="3"/>
        <v>0</v>
      </c>
      <c r="F76" s="8">
        <f t="shared" si="5"/>
        <v>0</v>
      </c>
      <c r="G76" s="2"/>
      <c r="H76" s="7"/>
      <c r="I76" s="7"/>
      <c r="J76" s="7">
        <f>PRODUCT(D76,K20)</f>
        <v>0</v>
      </c>
      <c r="K76" s="7"/>
      <c r="L76" s="2"/>
      <c r="M76" s="2"/>
      <c r="N76" s="7"/>
      <c r="O76" s="7"/>
    </row>
    <row r="77" spans="2:15" ht="16.5" thickBot="1" x14ac:dyDescent="0.3">
      <c r="B77" s="10">
        <v>57</v>
      </c>
      <c r="C77" s="9">
        <v>0</v>
      </c>
      <c r="D77" s="8">
        <f t="shared" si="4"/>
        <v>0</v>
      </c>
      <c r="E77" s="8">
        <f t="shared" si="3"/>
        <v>0</v>
      </c>
      <c r="F77" s="8">
        <f t="shared" si="5"/>
        <v>0</v>
      </c>
      <c r="G77" s="2"/>
      <c r="H77" s="7"/>
      <c r="I77" s="7"/>
      <c r="J77" s="7">
        <f>PRODUCT(D77,K20)</f>
        <v>0</v>
      </c>
      <c r="K77" s="7"/>
      <c r="L77" s="2"/>
      <c r="M77" s="2"/>
      <c r="N77" s="7"/>
      <c r="O77" s="7"/>
    </row>
    <row r="78" spans="2:15" ht="16.5" thickBot="1" x14ac:dyDescent="0.3">
      <c r="B78" s="10">
        <v>58</v>
      </c>
      <c r="C78" s="9">
        <v>0</v>
      </c>
      <c r="D78" s="8">
        <f t="shared" si="4"/>
        <v>0</v>
      </c>
      <c r="E78" s="8">
        <f t="shared" si="3"/>
        <v>0</v>
      </c>
      <c r="F78" s="8">
        <f t="shared" si="5"/>
        <v>0</v>
      </c>
      <c r="G78" s="2"/>
      <c r="H78" s="7"/>
      <c r="I78" s="7"/>
      <c r="J78" s="7">
        <f>PRODUCT(D78,K20)</f>
        <v>0</v>
      </c>
      <c r="K78" s="7"/>
      <c r="L78" s="2"/>
      <c r="M78" s="2"/>
      <c r="N78" s="7"/>
      <c r="O78" s="7"/>
    </row>
    <row r="79" spans="2:15" ht="16.5" thickBot="1" x14ac:dyDescent="0.3">
      <c r="B79" s="10">
        <v>59</v>
      </c>
      <c r="C79" s="9">
        <v>0</v>
      </c>
      <c r="D79" s="8">
        <f t="shared" si="4"/>
        <v>0</v>
      </c>
      <c r="E79" s="8">
        <f t="shared" si="3"/>
        <v>0</v>
      </c>
      <c r="F79" s="8">
        <f t="shared" si="5"/>
        <v>0</v>
      </c>
      <c r="G79" s="2"/>
      <c r="H79" s="7"/>
      <c r="I79" s="7"/>
      <c r="J79" s="7">
        <f>PRODUCT(D79,K20)</f>
        <v>0</v>
      </c>
      <c r="K79" s="7"/>
      <c r="L79" s="2"/>
      <c r="M79" s="2"/>
      <c r="N79" s="7"/>
      <c r="O79" s="7"/>
    </row>
    <row r="80" spans="2:15" ht="16.5" thickBot="1" x14ac:dyDescent="0.3">
      <c r="B80" s="10">
        <v>60</v>
      </c>
      <c r="C80" s="9">
        <v>0</v>
      </c>
      <c r="D80" s="8">
        <f t="shared" si="4"/>
        <v>0</v>
      </c>
      <c r="E80" s="8">
        <f t="shared" si="3"/>
        <v>0</v>
      </c>
      <c r="F80" s="8">
        <f t="shared" si="5"/>
        <v>0</v>
      </c>
      <c r="G80" s="2"/>
      <c r="H80" s="7"/>
      <c r="I80" s="7"/>
      <c r="J80" s="7">
        <f>PRODUCT(D80,K20)</f>
        <v>0</v>
      </c>
      <c r="K80" s="7"/>
      <c r="L80" s="2"/>
      <c r="M80" s="2"/>
      <c r="N80" s="7"/>
      <c r="O80" s="7"/>
    </row>
    <row r="81" spans="2:14" ht="15.75" thickBot="1" x14ac:dyDescent="0.3">
      <c r="B81" s="6"/>
      <c r="G81" s="2"/>
      <c r="H81" s="2"/>
      <c r="I81" s="2"/>
      <c r="J81" s="2"/>
      <c r="K81" s="2"/>
      <c r="L81" s="2"/>
      <c r="M81" s="2"/>
      <c r="N81" s="3"/>
    </row>
    <row r="82" spans="2:14" ht="19.5" thickBot="1" x14ac:dyDescent="0.35">
      <c r="B82" s="1"/>
      <c r="E82" s="5" t="s">
        <v>0</v>
      </c>
      <c r="F82" s="4">
        <f>SUM(F21,F22:F80)</f>
        <v>31491.930000000004</v>
      </c>
      <c r="G82" s="3"/>
      <c r="H82" s="3"/>
      <c r="I82" s="3"/>
      <c r="J82" s="3"/>
      <c r="K82" s="3"/>
      <c r="L82" s="3"/>
      <c r="M82" s="3"/>
      <c r="N82" s="3"/>
    </row>
    <row r="83" spans="2:14" x14ac:dyDescent="0.25">
      <c r="B83" s="1"/>
      <c r="G83" s="2"/>
      <c r="H83" s="2"/>
      <c r="I83" s="2"/>
      <c r="J83" s="2"/>
      <c r="K83" s="2"/>
      <c r="L83" s="2"/>
      <c r="M83" s="2"/>
    </row>
    <row r="84" spans="2:14" x14ac:dyDescent="0.25">
      <c r="B84" s="1"/>
    </row>
    <row r="85" spans="2:14" x14ac:dyDescent="0.25">
      <c r="B85" s="1"/>
    </row>
    <row r="86" spans="2:14" x14ac:dyDescent="0.25">
      <c r="B86" s="1"/>
    </row>
    <row r="87" spans="2:14" x14ac:dyDescent="0.25">
      <c r="B87" s="1"/>
    </row>
  </sheetData>
  <sheetProtection password="CF1B" sheet="1" objects="1" scenarios="1" selectLockedCells="1"/>
  <mergeCells count="24">
    <mergeCell ref="G3:I3"/>
    <mergeCell ref="B19:D19"/>
    <mergeCell ref="B13:E13"/>
    <mergeCell ref="B14:E14"/>
    <mergeCell ref="B15:E15"/>
    <mergeCell ref="B16:E16"/>
    <mergeCell ref="B17:E17"/>
    <mergeCell ref="B18:E18"/>
    <mergeCell ref="H4:I4"/>
    <mergeCell ref="H14:I14"/>
    <mergeCell ref="B1:F2"/>
    <mergeCell ref="B3:F3"/>
    <mergeCell ref="B4:F4"/>
    <mergeCell ref="B5:F6"/>
    <mergeCell ref="B7:F8"/>
    <mergeCell ref="B10:F11"/>
    <mergeCell ref="A9:F9"/>
    <mergeCell ref="B12:F12"/>
    <mergeCell ref="H5:I5"/>
    <mergeCell ref="G8:I8"/>
    <mergeCell ref="G9:I9"/>
    <mergeCell ref="H10:I10"/>
    <mergeCell ref="H11:I11"/>
    <mergeCell ref="G2:I2"/>
  </mergeCells>
  <pageMargins left="0.25" right="0.25" top="0.75" bottom="0.75" header="0.3" footer="0.3"/>
  <pageSetup paperSize="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CALCULO CUOTA FIJA CAPITAL</vt:lpstr>
      <vt:lpstr>CALCULO CUOTA VARIABLE CAPITAL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dc:creator>
  <cp:lastModifiedBy>Jorge Machado</cp:lastModifiedBy>
  <dcterms:created xsi:type="dcterms:W3CDTF">2011-05-23T00:41:01Z</dcterms:created>
  <dcterms:modified xsi:type="dcterms:W3CDTF">2016-08-28T15:56:45Z</dcterms:modified>
</cp:coreProperties>
</file>